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day\マイドライブ（sada.yasu.119@gmail.com）（1）\サイト\FPフォロー\FPフォロー　ドルコスト\"/>
    </mc:Choice>
  </mc:AlternateContent>
  <xr:revisionPtr revIDLastSave="0" documentId="13_ncr:1_{2126DA0E-79F6-4EB6-8E55-C275DAA714F7}" xr6:coauthVersionLast="47" xr6:coauthVersionMax="47" xr10:uidLastSave="{00000000-0000-0000-0000-000000000000}"/>
  <bookViews>
    <workbookView xWindow="-50" yWindow="-50" windowWidth="19300" windowHeight="10300" xr2:uid="{BFB41FC3-7C15-4FDE-96AE-1C3FB53F323F}"/>
  </bookViews>
  <sheets>
    <sheet name="ドル" sheetId="6" r:id="rId1"/>
    <sheet name="複利" sheetId="2" r:id="rId2"/>
    <sheet name="為替（データ）" sheetId="5" state="hidden" r:id="rId3"/>
    <sheet name="複利（計算）" sheetId="1" state="hidden" r:id="rId4"/>
  </sheets>
  <definedNames>
    <definedName name="_xlnm._FilterDatabase" localSheetId="2" hidden="1">'為替（データ）'!$B$7:$P$7</definedName>
    <definedName name="_xlnm._FilterDatabase" localSheetId="3" hidden="1">'複利（計算）'!$B$7:$F$8</definedName>
    <definedName name="_xlnm.Print_Area" localSheetId="0">ドル!$A$1:$N$38</definedName>
    <definedName name="_xlnm.Print_Area" localSheetId="1">複利!$A$1:$L$35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6" i="5" l="1"/>
  <c r="Q259" i="5" s="1"/>
  <c r="P6" i="5"/>
  <c r="P16" i="5" s="1"/>
  <c r="D8" i="5"/>
  <c r="C3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75" i="5"/>
  <c r="D76" i="5"/>
  <c r="D77" i="5"/>
  <c r="D78" i="5"/>
  <c r="D79" i="5"/>
  <c r="D80" i="5"/>
  <c r="D81" i="5"/>
  <c r="D82" i="5"/>
  <c r="D83" i="5"/>
  <c r="D84" i="5"/>
  <c r="D85" i="5"/>
  <c r="D86" i="5"/>
  <c r="D87" i="5"/>
  <c r="D88" i="5"/>
  <c r="D89" i="5"/>
  <c r="D90" i="5"/>
  <c r="D91" i="5"/>
  <c r="D92" i="5"/>
  <c r="D93" i="5"/>
  <c r="D94" i="5"/>
  <c r="D95" i="5"/>
  <c r="D96" i="5"/>
  <c r="D97" i="5"/>
  <c r="D98" i="5"/>
  <c r="D99" i="5"/>
  <c r="D100" i="5"/>
  <c r="D101" i="5"/>
  <c r="D102" i="5"/>
  <c r="D103" i="5"/>
  <c r="D104" i="5"/>
  <c r="D105" i="5"/>
  <c r="D106" i="5"/>
  <c r="D107" i="5"/>
  <c r="D108" i="5"/>
  <c r="D109" i="5"/>
  <c r="D110" i="5"/>
  <c r="D111" i="5"/>
  <c r="D112" i="5"/>
  <c r="D113" i="5"/>
  <c r="D114" i="5"/>
  <c r="D115" i="5"/>
  <c r="D116" i="5"/>
  <c r="D117" i="5"/>
  <c r="D118" i="5"/>
  <c r="D119" i="5"/>
  <c r="D120" i="5"/>
  <c r="D121" i="5"/>
  <c r="D122" i="5"/>
  <c r="D123" i="5"/>
  <c r="D124" i="5"/>
  <c r="D125" i="5"/>
  <c r="D126" i="5"/>
  <c r="D127" i="5"/>
  <c r="D128" i="5"/>
  <c r="D129" i="5"/>
  <c r="D130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D144" i="5"/>
  <c r="D145" i="5"/>
  <c r="D146" i="5"/>
  <c r="D147" i="5"/>
  <c r="D148" i="5"/>
  <c r="D149" i="5"/>
  <c r="D150" i="5"/>
  <c r="D151" i="5"/>
  <c r="D152" i="5"/>
  <c r="D153" i="5"/>
  <c r="D154" i="5"/>
  <c r="D155" i="5"/>
  <c r="D156" i="5"/>
  <c r="D157" i="5"/>
  <c r="D158" i="5"/>
  <c r="D159" i="5"/>
  <c r="D160" i="5"/>
  <c r="D161" i="5"/>
  <c r="D162" i="5"/>
  <c r="D163" i="5"/>
  <c r="D164" i="5"/>
  <c r="D165" i="5"/>
  <c r="D166" i="5"/>
  <c r="D167" i="5"/>
  <c r="D168" i="5"/>
  <c r="D169" i="5"/>
  <c r="D170" i="5"/>
  <c r="D171" i="5"/>
  <c r="D172" i="5"/>
  <c r="D173" i="5"/>
  <c r="D174" i="5"/>
  <c r="D175" i="5"/>
  <c r="D176" i="5"/>
  <c r="D177" i="5"/>
  <c r="D178" i="5"/>
  <c r="D179" i="5"/>
  <c r="D180" i="5"/>
  <c r="D181" i="5"/>
  <c r="D182" i="5"/>
  <c r="D183" i="5"/>
  <c r="D184" i="5"/>
  <c r="D185" i="5"/>
  <c r="D186" i="5"/>
  <c r="D187" i="5"/>
  <c r="D188" i="5"/>
  <c r="D189" i="5"/>
  <c r="D190" i="5"/>
  <c r="D191" i="5"/>
  <c r="D192" i="5"/>
  <c r="D193" i="5"/>
  <c r="D194" i="5"/>
  <c r="D195" i="5"/>
  <c r="D196" i="5"/>
  <c r="D197" i="5"/>
  <c r="D198" i="5"/>
  <c r="D199" i="5"/>
  <c r="D200" i="5"/>
  <c r="D201" i="5"/>
  <c r="D202" i="5"/>
  <c r="D203" i="5"/>
  <c r="D204" i="5"/>
  <c r="D205" i="5"/>
  <c r="D206" i="5"/>
  <c r="D207" i="5"/>
  <c r="D208" i="5"/>
  <c r="D209" i="5"/>
  <c r="D210" i="5"/>
  <c r="D211" i="5"/>
  <c r="D212" i="5"/>
  <c r="D213" i="5"/>
  <c r="D214" i="5"/>
  <c r="D215" i="5"/>
  <c r="D216" i="5"/>
  <c r="D217" i="5"/>
  <c r="D218" i="5"/>
  <c r="D219" i="5"/>
  <c r="D220" i="5"/>
  <c r="D221" i="5"/>
  <c r="D222" i="5"/>
  <c r="D223" i="5"/>
  <c r="D224" i="5"/>
  <c r="D225" i="5"/>
  <c r="D226" i="5"/>
  <c r="D227" i="5"/>
  <c r="D228" i="5"/>
  <c r="D229" i="5"/>
  <c r="D230" i="5"/>
  <c r="D231" i="5"/>
  <c r="D232" i="5"/>
  <c r="D233" i="5"/>
  <c r="D234" i="5"/>
  <c r="D235" i="5"/>
  <c r="D236" i="5"/>
  <c r="D237" i="5"/>
  <c r="D238" i="5"/>
  <c r="D239" i="5"/>
  <c r="D240" i="5"/>
  <c r="D241" i="5"/>
  <c r="D242" i="5"/>
  <c r="D243" i="5"/>
  <c r="D244" i="5"/>
  <c r="D245" i="5"/>
  <c r="D246" i="5"/>
  <c r="D247" i="5"/>
  <c r="D248" i="5"/>
  <c r="D249" i="5"/>
  <c r="D250" i="5"/>
  <c r="D251" i="5"/>
  <c r="D252" i="5"/>
  <c r="D253" i="5"/>
  <c r="D254" i="5"/>
  <c r="D255" i="5"/>
  <c r="D256" i="5"/>
  <c r="D257" i="5"/>
  <c r="D258" i="5"/>
  <c r="D259" i="5"/>
  <c r="D260" i="5"/>
  <c r="D261" i="5"/>
  <c r="D262" i="5"/>
  <c r="D263" i="5"/>
  <c r="D264" i="5"/>
  <c r="D265" i="5"/>
  <c r="D266" i="5"/>
  <c r="D267" i="5"/>
  <c r="D268" i="5"/>
  <c r="D269" i="5"/>
  <c r="D270" i="5"/>
  <c r="D271" i="5"/>
  <c r="D272" i="5"/>
  <c r="D273" i="5"/>
  <c r="D274" i="5"/>
  <c r="D275" i="5"/>
  <c r="D276" i="5"/>
  <c r="D277" i="5"/>
  <c r="D278" i="5"/>
  <c r="D279" i="5"/>
  <c r="D280" i="5"/>
  <c r="D281" i="5"/>
  <c r="D282" i="5"/>
  <c r="D283" i="5"/>
  <c r="D284" i="5"/>
  <c r="D285" i="5"/>
  <c r="D286" i="5"/>
  <c r="D287" i="5"/>
  <c r="D288" i="5"/>
  <c r="D289" i="5"/>
  <c r="D290" i="5"/>
  <c r="D291" i="5"/>
  <c r="D292" i="5"/>
  <c r="D293" i="5"/>
  <c r="D294" i="5"/>
  <c r="D295" i="5"/>
  <c r="D296" i="5"/>
  <c r="D297" i="5"/>
  <c r="D298" i="5"/>
  <c r="D299" i="5"/>
  <c r="D300" i="5"/>
  <c r="D301" i="5"/>
  <c r="D3" i="6"/>
  <c r="N300" i="5" s="1"/>
  <c r="O300" i="5" s="1"/>
  <c r="G2" i="5"/>
  <c r="E8" i="5" s="1"/>
  <c r="E9" i="5" s="1"/>
  <c r="E10" i="5" s="1"/>
  <c r="E11" i="5" s="1"/>
  <c r="E12" i="5" s="1"/>
  <c r="E13" i="5" s="1"/>
  <c r="E14" i="5" s="1"/>
  <c r="E15" i="5" s="1"/>
  <c r="E16" i="5" s="1"/>
  <c r="E17" i="5" s="1"/>
  <c r="E18" i="5" s="1"/>
  <c r="E19" i="5" s="1"/>
  <c r="E20" i="5" s="1"/>
  <c r="E21" i="5" s="1"/>
  <c r="E22" i="5" s="1"/>
  <c r="E23" i="5" s="1"/>
  <c r="E24" i="5" s="1"/>
  <c r="E25" i="5" s="1"/>
  <c r="E26" i="5" s="1"/>
  <c r="E27" i="5" s="1"/>
  <c r="E28" i="5" s="1"/>
  <c r="E29" i="5" s="1"/>
  <c r="E30" i="5" s="1"/>
  <c r="E31" i="5" s="1"/>
  <c r="E32" i="5" s="1"/>
  <c r="E33" i="5" s="1"/>
  <c r="E34" i="5" s="1"/>
  <c r="E35" i="5" s="1"/>
  <c r="E36" i="5" s="1"/>
  <c r="E37" i="5" s="1"/>
  <c r="E38" i="5" s="1"/>
  <c r="E39" i="5" s="1"/>
  <c r="E40" i="5" s="1"/>
  <c r="E41" i="5" s="1"/>
  <c r="E42" i="5" s="1"/>
  <c r="E43" i="5" s="1"/>
  <c r="E44" i="5" s="1"/>
  <c r="E45" i="5" s="1"/>
  <c r="E46" i="5" s="1"/>
  <c r="E47" i="5" s="1"/>
  <c r="E48" i="5" s="1"/>
  <c r="E49" i="5" s="1"/>
  <c r="E50" i="5" s="1"/>
  <c r="E51" i="5" s="1"/>
  <c r="E52" i="5" s="1"/>
  <c r="E53" i="5" s="1"/>
  <c r="E54" i="5" s="1"/>
  <c r="E55" i="5" s="1"/>
  <c r="E56" i="5" s="1"/>
  <c r="E57" i="5" s="1"/>
  <c r="E58" i="5" s="1"/>
  <c r="E59" i="5" s="1"/>
  <c r="E60" i="5" s="1"/>
  <c r="E61" i="5" s="1"/>
  <c r="E62" i="5" s="1"/>
  <c r="E63" i="5" s="1"/>
  <c r="E64" i="5" s="1"/>
  <c r="E65" i="5" s="1"/>
  <c r="E66" i="5" s="1"/>
  <c r="E67" i="5" s="1"/>
  <c r="E68" i="5" s="1"/>
  <c r="E69" i="5" s="1"/>
  <c r="E70" i="5" s="1"/>
  <c r="E71" i="5" s="1"/>
  <c r="E72" i="5" s="1"/>
  <c r="E73" i="5" s="1"/>
  <c r="E74" i="5" s="1"/>
  <c r="E75" i="5" s="1"/>
  <c r="E76" i="5" s="1"/>
  <c r="E77" i="5" s="1"/>
  <c r="E78" i="5" s="1"/>
  <c r="E79" i="5" s="1"/>
  <c r="E80" i="5" s="1"/>
  <c r="E81" i="5" s="1"/>
  <c r="E82" i="5" s="1"/>
  <c r="E83" i="5" s="1"/>
  <c r="E84" i="5" s="1"/>
  <c r="E85" i="5" s="1"/>
  <c r="E86" i="5" s="1"/>
  <c r="E87" i="5" s="1"/>
  <c r="E88" i="5" s="1"/>
  <c r="E89" i="5" s="1"/>
  <c r="E90" i="5" s="1"/>
  <c r="E91" i="5" s="1"/>
  <c r="E92" i="5" s="1"/>
  <c r="E93" i="5" s="1"/>
  <c r="E94" i="5" s="1"/>
  <c r="E95" i="5" s="1"/>
  <c r="E96" i="5" s="1"/>
  <c r="E97" i="5" s="1"/>
  <c r="E98" i="5" s="1"/>
  <c r="E99" i="5" s="1"/>
  <c r="E100" i="5" s="1"/>
  <c r="E101" i="5" s="1"/>
  <c r="E102" i="5" s="1"/>
  <c r="E103" i="5" s="1"/>
  <c r="E104" i="5" s="1"/>
  <c r="E105" i="5" s="1"/>
  <c r="E106" i="5" s="1"/>
  <c r="E107" i="5" s="1"/>
  <c r="E108" i="5" s="1"/>
  <c r="E109" i="5" s="1"/>
  <c r="E110" i="5" s="1"/>
  <c r="E111" i="5" s="1"/>
  <c r="E112" i="5" s="1"/>
  <c r="E113" i="5" s="1"/>
  <c r="E114" i="5" s="1"/>
  <c r="E115" i="5" s="1"/>
  <c r="E116" i="5" s="1"/>
  <c r="E117" i="5" s="1"/>
  <c r="E118" i="5" s="1"/>
  <c r="E119" i="5" s="1"/>
  <c r="E120" i="5" s="1"/>
  <c r="E121" i="5" s="1"/>
  <c r="E122" i="5" s="1"/>
  <c r="E123" i="5" s="1"/>
  <c r="E124" i="5" s="1"/>
  <c r="E125" i="5" s="1"/>
  <c r="E126" i="5" s="1"/>
  <c r="E127" i="5" s="1"/>
  <c r="E128" i="5" s="1"/>
  <c r="E129" i="5" s="1"/>
  <c r="E130" i="5" s="1"/>
  <c r="E131" i="5" s="1"/>
  <c r="E132" i="5" s="1"/>
  <c r="E133" i="5" s="1"/>
  <c r="E134" i="5" s="1"/>
  <c r="E135" i="5" s="1"/>
  <c r="E136" i="5" s="1"/>
  <c r="E137" i="5" s="1"/>
  <c r="E138" i="5" s="1"/>
  <c r="E139" i="5" s="1"/>
  <c r="E140" i="5" s="1"/>
  <c r="E141" i="5" s="1"/>
  <c r="E142" i="5" s="1"/>
  <c r="E143" i="5" s="1"/>
  <c r="E144" i="5" s="1"/>
  <c r="E145" i="5" s="1"/>
  <c r="E146" i="5" s="1"/>
  <c r="E147" i="5" s="1"/>
  <c r="E148" i="5" s="1"/>
  <c r="E149" i="5" s="1"/>
  <c r="E150" i="5" s="1"/>
  <c r="E151" i="5" s="1"/>
  <c r="E152" i="5" s="1"/>
  <c r="E153" i="5" s="1"/>
  <c r="E154" i="5" s="1"/>
  <c r="E155" i="5" s="1"/>
  <c r="E156" i="5" s="1"/>
  <c r="E157" i="5" s="1"/>
  <c r="E158" i="5" s="1"/>
  <c r="E159" i="5" s="1"/>
  <c r="E160" i="5" s="1"/>
  <c r="E161" i="5" s="1"/>
  <c r="E162" i="5" s="1"/>
  <c r="E163" i="5" s="1"/>
  <c r="E164" i="5" s="1"/>
  <c r="E165" i="5" s="1"/>
  <c r="E166" i="5" s="1"/>
  <c r="E167" i="5" s="1"/>
  <c r="E168" i="5" s="1"/>
  <c r="E169" i="5" s="1"/>
  <c r="E170" i="5" s="1"/>
  <c r="E171" i="5" s="1"/>
  <c r="E172" i="5" s="1"/>
  <c r="E173" i="5" s="1"/>
  <c r="E174" i="5" s="1"/>
  <c r="E175" i="5" s="1"/>
  <c r="E176" i="5" s="1"/>
  <c r="E177" i="5" s="1"/>
  <c r="E178" i="5" s="1"/>
  <c r="E179" i="5" s="1"/>
  <c r="E180" i="5" s="1"/>
  <c r="E181" i="5" s="1"/>
  <c r="E182" i="5" s="1"/>
  <c r="E183" i="5" s="1"/>
  <c r="E184" i="5" s="1"/>
  <c r="E185" i="5" s="1"/>
  <c r="E186" i="5" s="1"/>
  <c r="E187" i="5" s="1"/>
  <c r="E188" i="5" s="1"/>
  <c r="E189" i="5" s="1"/>
  <c r="E190" i="5" s="1"/>
  <c r="E191" i="5" s="1"/>
  <c r="E192" i="5" s="1"/>
  <c r="E193" i="5" s="1"/>
  <c r="E194" i="5" s="1"/>
  <c r="E195" i="5" s="1"/>
  <c r="E196" i="5" s="1"/>
  <c r="E197" i="5" s="1"/>
  <c r="E198" i="5" s="1"/>
  <c r="E199" i="5" s="1"/>
  <c r="E200" i="5" s="1"/>
  <c r="E201" i="5" s="1"/>
  <c r="E202" i="5" s="1"/>
  <c r="E203" i="5" s="1"/>
  <c r="E204" i="5" s="1"/>
  <c r="E205" i="5" s="1"/>
  <c r="E206" i="5" s="1"/>
  <c r="E207" i="5" s="1"/>
  <c r="E208" i="5" s="1"/>
  <c r="E209" i="5" s="1"/>
  <c r="E210" i="5" s="1"/>
  <c r="E211" i="5" s="1"/>
  <c r="E212" i="5" s="1"/>
  <c r="E213" i="5" s="1"/>
  <c r="E214" i="5" s="1"/>
  <c r="E215" i="5" s="1"/>
  <c r="E216" i="5" s="1"/>
  <c r="E217" i="5" s="1"/>
  <c r="E218" i="5" s="1"/>
  <c r="E219" i="5" s="1"/>
  <c r="E220" i="5" s="1"/>
  <c r="E221" i="5" s="1"/>
  <c r="E222" i="5" s="1"/>
  <c r="E223" i="5" s="1"/>
  <c r="E224" i="5" s="1"/>
  <c r="E225" i="5" s="1"/>
  <c r="E226" i="5" s="1"/>
  <c r="E227" i="5" s="1"/>
  <c r="E228" i="5" s="1"/>
  <c r="E229" i="5" s="1"/>
  <c r="E230" i="5" s="1"/>
  <c r="E231" i="5" s="1"/>
  <c r="E232" i="5" s="1"/>
  <c r="E233" i="5" s="1"/>
  <c r="E234" i="5" s="1"/>
  <c r="E235" i="5" s="1"/>
  <c r="E236" i="5" s="1"/>
  <c r="E237" i="5" s="1"/>
  <c r="E238" i="5" s="1"/>
  <c r="E239" i="5" s="1"/>
  <c r="E240" i="5" s="1"/>
  <c r="E241" i="5" s="1"/>
  <c r="E242" i="5" s="1"/>
  <c r="E243" i="5" s="1"/>
  <c r="E244" i="5" s="1"/>
  <c r="E245" i="5" s="1"/>
  <c r="E246" i="5" s="1"/>
  <c r="E247" i="5" s="1"/>
  <c r="E248" i="5" s="1"/>
  <c r="E249" i="5" s="1"/>
  <c r="E250" i="5" s="1"/>
  <c r="E251" i="5" s="1"/>
  <c r="E252" i="5" s="1"/>
  <c r="E253" i="5" s="1"/>
  <c r="E254" i="5" s="1"/>
  <c r="E255" i="5" s="1"/>
  <c r="E256" i="5" s="1"/>
  <c r="E257" i="5" s="1"/>
  <c r="E258" i="5" s="1"/>
  <c r="E259" i="5" s="1"/>
  <c r="E260" i="5" s="1"/>
  <c r="E261" i="5" s="1"/>
  <c r="E262" i="5" s="1"/>
  <c r="E263" i="5" s="1"/>
  <c r="E264" i="5" s="1"/>
  <c r="E265" i="5" s="1"/>
  <c r="E266" i="5" s="1"/>
  <c r="E267" i="5" s="1"/>
  <c r="E268" i="5" s="1"/>
  <c r="E269" i="5" s="1"/>
  <c r="E270" i="5" s="1"/>
  <c r="E271" i="5" s="1"/>
  <c r="E272" i="5" s="1"/>
  <c r="E273" i="5" s="1"/>
  <c r="E274" i="5" s="1"/>
  <c r="E275" i="5" s="1"/>
  <c r="E276" i="5" s="1"/>
  <c r="E277" i="5" s="1"/>
  <c r="E278" i="5" s="1"/>
  <c r="E279" i="5" s="1"/>
  <c r="E280" i="5" s="1"/>
  <c r="E281" i="5" s="1"/>
  <c r="E282" i="5" s="1"/>
  <c r="E283" i="5" s="1"/>
  <c r="E284" i="5" s="1"/>
  <c r="E285" i="5" s="1"/>
  <c r="E286" i="5" s="1"/>
  <c r="E287" i="5" s="1"/>
  <c r="E288" i="5" s="1"/>
  <c r="E289" i="5" s="1"/>
  <c r="E290" i="5" s="1"/>
  <c r="E291" i="5" s="1"/>
  <c r="E292" i="5" s="1"/>
  <c r="E293" i="5" s="1"/>
  <c r="E294" i="5" s="1"/>
  <c r="E295" i="5" s="1"/>
  <c r="E296" i="5" s="1"/>
  <c r="E297" i="5" s="1"/>
  <c r="E298" i="5" s="1"/>
  <c r="E299" i="5" s="1"/>
  <c r="E300" i="5" s="1"/>
  <c r="E301" i="5" s="1"/>
  <c r="F301" i="5" s="1"/>
  <c r="E3" i="1"/>
  <c r="E2" i="1"/>
  <c r="Q245" i="5" l="1"/>
  <c r="Q237" i="5"/>
  <c r="Q229" i="5"/>
  <c r="Q221" i="5"/>
  <c r="Q213" i="5"/>
  <c r="Q205" i="5"/>
  <c r="Q197" i="5"/>
  <c r="Q189" i="5"/>
  <c r="Q181" i="5"/>
  <c r="Q173" i="5"/>
  <c r="Q165" i="5"/>
  <c r="Q157" i="5"/>
  <c r="Q149" i="5"/>
  <c r="Q141" i="5"/>
  <c r="Q133" i="5"/>
  <c r="Q125" i="5"/>
  <c r="Q117" i="5"/>
  <c r="Q109" i="5"/>
  <c r="Q101" i="5"/>
  <c r="Q93" i="5"/>
  <c r="Q85" i="5"/>
  <c r="Q77" i="5"/>
  <c r="Q69" i="5"/>
  <c r="Q61" i="5"/>
  <c r="Q53" i="5"/>
  <c r="Q45" i="5"/>
  <c r="Q37" i="5"/>
  <c r="Q29" i="5"/>
  <c r="Q21" i="5"/>
  <c r="Q13" i="5"/>
  <c r="Q298" i="5"/>
  <c r="Q290" i="5"/>
  <c r="Q282" i="5"/>
  <c r="Q274" i="5"/>
  <c r="Q266" i="5"/>
  <c r="Q258" i="5"/>
  <c r="P295" i="5"/>
  <c r="P287" i="5"/>
  <c r="P279" i="5"/>
  <c r="P271" i="5"/>
  <c r="P263" i="5"/>
  <c r="P255" i="5"/>
  <c r="P239" i="5"/>
  <c r="P231" i="5"/>
  <c r="P223" i="5"/>
  <c r="P215" i="5"/>
  <c r="P207" i="5"/>
  <c r="P199" i="5"/>
  <c r="P191" i="5"/>
  <c r="P183" i="5"/>
  <c r="P175" i="5"/>
  <c r="P167" i="5"/>
  <c r="P159" i="5"/>
  <c r="P151" i="5"/>
  <c r="P143" i="5"/>
  <c r="P135" i="5"/>
  <c r="P127" i="5"/>
  <c r="P119" i="5"/>
  <c r="P111" i="5"/>
  <c r="P103" i="5"/>
  <c r="P95" i="5"/>
  <c r="P87" i="5"/>
  <c r="P79" i="5"/>
  <c r="P71" i="5"/>
  <c r="P63" i="5"/>
  <c r="P55" i="5"/>
  <c r="P47" i="5"/>
  <c r="P39" i="5"/>
  <c r="P31" i="5"/>
  <c r="P23" i="5"/>
  <c r="P15" i="5"/>
  <c r="Q238" i="5"/>
  <c r="Q206" i="5"/>
  <c r="Q150" i="5"/>
  <c r="Q8" i="5"/>
  <c r="Q244" i="5"/>
  <c r="Q236" i="5"/>
  <c r="Q228" i="5"/>
  <c r="Q220" i="5"/>
  <c r="Q212" i="5"/>
  <c r="Q204" i="5"/>
  <c r="Q196" i="5"/>
  <c r="Q188" i="5"/>
  <c r="Q180" i="5"/>
  <c r="Q172" i="5"/>
  <c r="Q164" i="5"/>
  <c r="Q156" i="5"/>
  <c r="Q148" i="5"/>
  <c r="Q140" i="5"/>
  <c r="Q132" i="5"/>
  <c r="Q124" i="5"/>
  <c r="Q116" i="5"/>
  <c r="Q108" i="5"/>
  <c r="Q100" i="5"/>
  <c r="Q92" i="5"/>
  <c r="Q84" i="5"/>
  <c r="Q76" i="5"/>
  <c r="Q68" i="5"/>
  <c r="Q60" i="5"/>
  <c r="Q52" i="5"/>
  <c r="Q44" i="5"/>
  <c r="Q36" i="5"/>
  <c r="Q28" i="5"/>
  <c r="Q20" i="5"/>
  <c r="Q12" i="5"/>
  <c r="Q297" i="5"/>
  <c r="Q289" i="5"/>
  <c r="Q281" i="5"/>
  <c r="Q273" i="5"/>
  <c r="Q265" i="5"/>
  <c r="Q257" i="5"/>
  <c r="P8" i="5"/>
  <c r="P294" i="5"/>
  <c r="P286" i="5"/>
  <c r="P278" i="5"/>
  <c r="P270" i="5"/>
  <c r="P262" i="5"/>
  <c r="P254" i="5"/>
  <c r="P246" i="5"/>
  <c r="P238" i="5"/>
  <c r="P230" i="5"/>
  <c r="P222" i="5"/>
  <c r="P214" i="5"/>
  <c r="P206" i="5"/>
  <c r="P198" i="5"/>
  <c r="P190" i="5"/>
  <c r="P182" i="5"/>
  <c r="P174" i="5"/>
  <c r="P166" i="5"/>
  <c r="P158" i="5"/>
  <c r="P150" i="5"/>
  <c r="P142" i="5"/>
  <c r="P134" i="5"/>
  <c r="P126" i="5"/>
  <c r="P118" i="5"/>
  <c r="P110" i="5"/>
  <c r="P102" i="5"/>
  <c r="P94" i="5"/>
  <c r="P86" i="5"/>
  <c r="P78" i="5"/>
  <c r="P70" i="5"/>
  <c r="P62" i="5"/>
  <c r="P54" i="5"/>
  <c r="P46" i="5"/>
  <c r="P38" i="5"/>
  <c r="P30" i="5"/>
  <c r="P22" i="5"/>
  <c r="P14" i="5"/>
  <c r="Q246" i="5"/>
  <c r="Q214" i="5"/>
  <c r="Q158" i="5"/>
  <c r="Q251" i="5"/>
  <c r="Q243" i="5"/>
  <c r="Q235" i="5"/>
  <c r="Q227" i="5"/>
  <c r="Q219" i="5"/>
  <c r="Q211" i="5"/>
  <c r="Q203" i="5"/>
  <c r="Q195" i="5"/>
  <c r="Q187" i="5"/>
  <c r="Q179" i="5"/>
  <c r="Q171" i="5"/>
  <c r="Q163" i="5"/>
  <c r="Q155" i="5"/>
  <c r="Q147" i="5"/>
  <c r="Q139" i="5"/>
  <c r="Q131" i="5"/>
  <c r="Q123" i="5"/>
  <c r="Q115" i="5"/>
  <c r="Q107" i="5"/>
  <c r="Q99" i="5"/>
  <c r="Q91" i="5"/>
  <c r="Q83" i="5"/>
  <c r="Q75" i="5"/>
  <c r="Q67" i="5"/>
  <c r="Q59" i="5"/>
  <c r="Q51" i="5"/>
  <c r="Q43" i="5"/>
  <c r="Q35" i="5"/>
  <c r="Q27" i="5"/>
  <c r="Q19" i="5"/>
  <c r="Q11" i="5"/>
  <c r="Q296" i="5"/>
  <c r="Q288" i="5"/>
  <c r="Q280" i="5"/>
  <c r="Q272" i="5"/>
  <c r="Q264" i="5"/>
  <c r="Q256" i="5"/>
  <c r="P301" i="5"/>
  <c r="P293" i="5"/>
  <c r="P285" i="5"/>
  <c r="P277" i="5"/>
  <c r="P269" i="5"/>
  <c r="P261" i="5"/>
  <c r="P253" i="5"/>
  <c r="P245" i="5"/>
  <c r="P237" i="5"/>
  <c r="P229" i="5"/>
  <c r="P221" i="5"/>
  <c r="P213" i="5"/>
  <c r="P205" i="5"/>
  <c r="P197" i="5"/>
  <c r="P189" i="5"/>
  <c r="P181" i="5"/>
  <c r="P173" i="5"/>
  <c r="P165" i="5"/>
  <c r="P157" i="5"/>
  <c r="P149" i="5"/>
  <c r="P141" i="5"/>
  <c r="P133" i="5"/>
  <c r="P125" i="5"/>
  <c r="P117" i="5"/>
  <c r="P109" i="5"/>
  <c r="P101" i="5"/>
  <c r="P93" i="5"/>
  <c r="P85" i="5"/>
  <c r="P77" i="5"/>
  <c r="P69" i="5"/>
  <c r="P61" i="5"/>
  <c r="P53" i="5"/>
  <c r="P45" i="5"/>
  <c r="P37" i="5"/>
  <c r="P29" i="5"/>
  <c r="P21" i="5"/>
  <c r="P13" i="5"/>
  <c r="Q166" i="5"/>
  <c r="Q250" i="5"/>
  <c r="Q242" i="5"/>
  <c r="Q234" i="5"/>
  <c r="Q226" i="5"/>
  <c r="Q218" i="5"/>
  <c r="Q210" i="5"/>
  <c r="Q202" i="5"/>
  <c r="Q194" i="5"/>
  <c r="Q186" i="5"/>
  <c r="Q178" i="5"/>
  <c r="Q170" i="5"/>
  <c r="Q162" i="5"/>
  <c r="Q154" i="5"/>
  <c r="Q146" i="5"/>
  <c r="Q138" i="5"/>
  <c r="Q130" i="5"/>
  <c r="Q122" i="5"/>
  <c r="Q114" i="5"/>
  <c r="Q106" i="5"/>
  <c r="Q98" i="5"/>
  <c r="Q90" i="5"/>
  <c r="Q82" i="5"/>
  <c r="Q74" i="5"/>
  <c r="Q66" i="5"/>
  <c r="Q58" i="5"/>
  <c r="Q50" i="5"/>
  <c r="Q42" i="5"/>
  <c r="Q34" i="5"/>
  <c r="Q26" i="5"/>
  <c r="Q18" i="5"/>
  <c r="Q10" i="5"/>
  <c r="Q295" i="5"/>
  <c r="Q287" i="5"/>
  <c r="Q279" i="5"/>
  <c r="Q271" i="5"/>
  <c r="Q263" i="5"/>
  <c r="Q255" i="5"/>
  <c r="P300" i="5"/>
  <c r="P292" i="5"/>
  <c r="P284" i="5"/>
  <c r="P276" i="5"/>
  <c r="P268" i="5"/>
  <c r="P260" i="5"/>
  <c r="P252" i="5"/>
  <c r="P244" i="5"/>
  <c r="P236" i="5"/>
  <c r="P228" i="5"/>
  <c r="P220" i="5"/>
  <c r="P212" i="5"/>
  <c r="P204" i="5"/>
  <c r="P196" i="5"/>
  <c r="P188" i="5"/>
  <c r="P180" i="5"/>
  <c r="P172" i="5"/>
  <c r="P164" i="5"/>
  <c r="P156" i="5"/>
  <c r="P148" i="5"/>
  <c r="P140" i="5"/>
  <c r="P132" i="5"/>
  <c r="P124" i="5"/>
  <c r="P116" i="5"/>
  <c r="P108" i="5"/>
  <c r="P100" i="5"/>
  <c r="P92" i="5"/>
  <c r="P84" i="5"/>
  <c r="P76" i="5"/>
  <c r="P68" i="5"/>
  <c r="P60" i="5"/>
  <c r="P52" i="5"/>
  <c r="P44" i="5"/>
  <c r="P36" i="5"/>
  <c r="P28" i="5"/>
  <c r="P20" i="5"/>
  <c r="P12" i="5"/>
  <c r="Q230" i="5"/>
  <c r="Q249" i="5"/>
  <c r="Q241" i="5"/>
  <c r="Q233" i="5"/>
  <c r="Q225" i="5"/>
  <c r="Q217" i="5"/>
  <c r="Q209" i="5"/>
  <c r="Q201" i="5"/>
  <c r="Q193" i="5"/>
  <c r="Q185" i="5"/>
  <c r="Q177" i="5"/>
  <c r="Q169" i="5"/>
  <c r="Q161" i="5"/>
  <c r="Q153" i="5"/>
  <c r="Q145" i="5"/>
  <c r="Q137" i="5"/>
  <c r="Q129" i="5"/>
  <c r="Q121" i="5"/>
  <c r="Q113" i="5"/>
  <c r="Q105" i="5"/>
  <c r="Q97" i="5"/>
  <c r="Q89" i="5"/>
  <c r="Q81" i="5"/>
  <c r="Q73" i="5"/>
  <c r="Q65" i="5"/>
  <c r="Q57" i="5"/>
  <c r="Q49" i="5"/>
  <c r="Q41" i="5"/>
  <c r="Q33" i="5"/>
  <c r="Q25" i="5"/>
  <c r="Q17" i="5"/>
  <c r="Q9" i="5"/>
  <c r="Q294" i="5"/>
  <c r="Q286" i="5"/>
  <c r="Q278" i="5"/>
  <c r="Q270" i="5"/>
  <c r="Q262" i="5"/>
  <c r="Q254" i="5"/>
  <c r="P299" i="5"/>
  <c r="P291" i="5"/>
  <c r="P283" i="5"/>
  <c r="P275" i="5"/>
  <c r="P267" i="5"/>
  <c r="P251" i="5"/>
  <c r="P243" i="5"/>
  <c r="P235" i="5"/>
  <c r="P227" i="5"/>
  <c r="P219" i="5"/>
  <c r="P211" i="5"/>
  <c r="P203" i="5"/>
  <c r="P195" i="5"/>
  <c r="P187" i="5"/>
  <c r="P179" i="5"/>
  <c r="P171" i="5"/>
  <c r="P163" i="5"/>
  <c r="P155" i="5"/>
  <c r="P147" i="5"/>
  <c r="P139" i="5"/>
  <c r="P131" i="5"/>
  <c r="P123" i="5"/>
  <c r="P115" i="5"/>
  <c r="P107" i="5"/>
  <c r="P99" i="5"/>
  <c r="P91" i="5"/>
  <c r="P83" i="5"/>
  <c r="P75" i="5"/>
  <c r="P67" i="5"/>
  <c r="P59" i="5"/>
  <c r="P51" i="5"/>
  <c r="P43" i="5"/>
  <c r="P35" i="5"/>
  <c r="P27" i="5"/>
  <c r="P19" i="5"/>
  <c r="P11" i="5"/>
  <c r="Q248" i="5"/>
  <c r="Q240" i="5"/>
  <c r="Q232" i="5"/>
  <c r="Q224" i="5"/>
  <c r="Q216" i="5"/>
  <c r="Q208" i="5"/>
  <c r="Q200" i="5"/>
  <c r="Q192" i="5"/>
  <c r="Q184" i="5"/>
  <c r="Q176" i="5"/>
  <c r="Q168" i="5"/>
  <c r="Q160" i="5"/>
  <c r="Q152" i="5"/>
  <c r="Q144" i="5"/>
  <c r="Q136" i="5"/>
  <c r="Q128" i="5"/>
  <c r="Q120" i="5"/>
  <c r="Q112" i="5"/>
  <c r="Q104" i="5"/>
  <c r="Q96" i="5"/>
  <c r="Q88" i="5"/>
  <c r="Q80" i="5"/>
  <c r="Q72" i="5"/>
  <c r="Q64" i="5"/>
  <c r="Q56" i="5"/>
  <c r="Q48" i="5"/>
  <c r="Q40" i="5"/>
  <c r="Q32" i="5"/>
  <c r="Q24" i="5"/>
  <c r="Q16" i="5"/>
  <c r="Q301" i="5"/>
  <c r="Q293" i="5"/>
  <c r="Q285" i="5"/>
  <c r="Q277" i="5"/>
  <c r="Q269" i="5"/>
  <c r="Q261" i="5"/>
  <c r="Q253" i="5"/>
  <c r="P298" i="5"/>
  <c r="P290" i="5"/>
  <c r="P282" i="5"/>
  <c r="P274" i="5"/>
  <c r="P266" i="5"/>
  <c r="P258" i="5"/>
  <c r="P250" i="5"/>
  <c r="P242" i="5"/>
  <c r="P234" i="5"/>
  <c r="P226" i="5"/>
  <c r="P218" i="5"/>
  <c r="P210" i="5"/>
  <c r="P202" i="5"/>
  <c r="P194" i="5"/>
  <c r="P186" i="5"/>
  <c r="P178" i="5"/>
  <c r="P170" i="5"/>
  <c r="P162" i="5"/>
  <c r="P154" i="5"/>
  <c r="P146" i="5"/>
  <c r="P138" i="5"/>
  <c r="P130" i="5"/>
  <c r="P122" i="5"/>
  <c r="P114" i="5"/>
  <c r="P106" i="5"/>
  <c r="P98" i="5"/>
  <c r="P90" i="5"/>
  <c r="P82" i="5"/>
  <c r="P74" i="5"/>
  <c r="P66" i="5"/>
  <c r="P58" i="5"/>
  <c r="P50" i="5"/>
  <c r="P42" i="5"/>
  <c r="P34" i="5"/>
  <c r="P26" i="5"/>
  <c r="P18" i="5"/>
  <c r="P10" i="5"/>
  <c r="Q247" i="5"/>
  <c r="Q239" i="5"/>
  <c r="Q231" i="5"/>
  <c r="Q223" i="5"/>
  <c r="Q215" i="5"/>
  <c r="Q207" i="5"/>
  <c r="Q199" i="5"/>
  <c r="Q191" i="5"/>
  <c r="Q183" i="5"/>
  <c r="Q175" i="5"/>
  <c r="Q167" i="5"/>
  <c r="Q159" i="5"/>
  <c r="Q151" i="5"/>
  <c r="Q143" i="5"/>
  <c r="Q135" i="5"/>
  <c r="Q127" i="5"/>
  <c r="Q119" i="5"/>
  <c r="Q111" i="5"/>
  <c r="Q103" i="5"/>
  <c r="Q95" i="5"/>
  <c r="Q87" i="5"/>
  <c r="Q79" i="5"/>
  <c r="Q71" i="5"/>
  <c r="Q63" i="5"/>
  <c r="Q55" i="5"/>
  <c r="Q47" i="5"/>
  <c r="Q39" i="5"/>
  <c r="Q31" i="5"/>
  <c r="Q23" i="5"/>
  <c r="Q15" i="5"/>
  <c r="Q300" i="5"/>
  <c r="Q292" i="5"/>
  <c r="Q284" i="5"/>
  <c r="Q276" i="5"/>
  <c r="Q268" i="5"/>
  <c r="Q260" i="5"/>
  <c r="Q252" i="5"/>
  <c r="P297" i="5"/>
  <c r="P289" i="5"/>
  <c r="P281" i="5"/>
  <c r="P273" i="5"/>
  <c r="P265" i="5"/>
  <c r="P257" i="5"/>
  <c r="P249" i="5"/>
  <c r="P241" i="5"/>
  <c r="P233" i="5"/>
  <c r="P225" i="5"/>
  <c r="P217" i="5"/>
  <c r="P209" i="5"/>
  <c r="P201" i="5"/>
  <c r="P193" i="5"/>
  <c r="P185" i="5"/>
  <c r="P177" i="5"/>
  <c r="P169" i="5"/>
  <c r="P161" i="5"/>
  <c r="P153" i="5"/>
  <c r="P145" i="5"/>
  <c r="P137" i="5"/>
  <c r="P129" i="5"/>
  <c r="P121" i="5"/>
  <c r="P113" i="5"/>
  <c r="P105" i="5"/>
  <c r="P97" i="5"/>
  <c r="P89" i="5"/>
  <c r="P81" i="5"/>
  <c r="P73" i="5"/>
  <c r="P65" i="5"/>
  <c r="P57" i="5"/>
  <c r="P49" i="5"/>
  <c r="P41" i="5"/>
  <c r="P33" i="5"/>
  <c r="P25" i="5"/>
  <c r="P17" i="5"/>
  <c r="P9" i="5"/>
  <c r="Q222" i="5"/>
  <c r="Q198" i="5"/>
  <c r="Q190" i="5"/>
  <c r="Q182" i="5"/>
  <c r="Q174" i="5"/>
  <c r="Q142" i="5"/>
  <c r="Q134" i="5"/>
  <c r="Q126" i="5"/>
  <c r="Q118" i="5"/>
  <c r="Q110" i="5"/>
  <c r="Q102" i="5"/>
  <c r="Q94" i="5"/>
  <c r="Q86" i="5"/>
  <c r="Q78" i="5"/>
  <c r="Q70" i="5"/>
  <c r="Q62" i="5"/>
  <c r="Q54" i="5"/>
  <c r="Q46" i="5"/>
  <c r="Q38" i="5"/>
  <c r="Q30" i="5"/>
  <c r="Q22" i="5"/>
  <c r="Q14" i="5"/>
  <c r="Q299" i="5"/>
  <c r="Q291" i="5"/>
  <c r="Q283" i="5"/>
  <c r="Q275" i="5"/>
  <c r="Q267" i="5"/>
  <c r="P296" i="5"/>
  <c r="P288" i="5"/>
  <c r="P280" i="5"/>
  <c r="P272" i="5"/>
  <c r="P264" i="5"/>
  <c r="P256" i="5"/>
  <c r="P240" i="5"/>
  <c r="P232" i="5"/>
  <c r="P224" i="5"/>
  <c r="P216" i="5"/>
  <c r="P208" i="5"/>
  <c r="P200" i="5"/>
  <c r="P192" i="5"/>
  <c r="P184" i="5"/>
  <c r="P176" i="5"/>
  <c r="P168" i="5"/>
  <c r="P160" i="5"/>
  <c r="P152" i="5"/>
  <c r="P144" i="5"/>
  <c r="P136" i="5"/>
  <c r="P128" i="5"/>
  <c r="P120" i="5"/>
  <c r="P112" i="5"/>
  <c r="P104" i="5"/>
  <c r="P96" i="5"/>
  <c r="P88" i="5"/>
  <c r="P80" i="5"/>
  <c r="P72" i="5"/>
  <c r="P64" i="5"/>
  <c r="P56" i="5"/>
  <c r="P48" i="5"/>
  <c r="P40" i="5"/>
  <c r="P32" i="5"/>
  <c r="P24" i="5"/>
  <c r="N260" i="5"/>
  <c r="O260" i="5" s="1"/>
  <c r="I291" i="5"/>
  <c r="N297" i="5"/>
  <c r="O297" i="5" s="1"/>
  <c r="N289" i="5"/>
  <c r="O289" i="5" s="1"/>
  <c r="N281" i="5"/>
  <c r="O281" i="5" s="1"/>
  <c r="N273" i="5"/>
  <c r="O273" i="5" s="1"/>
  <c r="N265" i="5"/>
  <c r="O265" i="5" s="1"/>
  <c r="I35" i="5"/>
  <c r="I27" i="5"/>
  <c r="I19" i="5"/>
  <c r="I11" i="5"/>
  <c r="I296" i="5"/>
  <c r="I288" i="5"/>
  <c r="I280" i="5"/>
  <c r="I272" i="5"/>
  <c r="I264" i="5"/>
  <c r="I256" i="5"/>
  <c r="I248" i="5"/>
  <c r="I240" i="5"/>
  <c r="I232" i="5"/>
  <c r="I224" i="5"/>
  <c r="K295" i="5"/>
  <c r="K287" i="5"/>
  <c r="K279" i="5"/>
  <c r="K271" i="5"/>
  <c r="K263" i="5"/>
  <c r="N284" i="5"/>
  <c r="O284" i="5" s="1"/>
  <c r="I299" i="5"/>
  <c r="L19" i="5"/>
  <c r="N296" i="5"/>
  <c r="O296" i="5" s="1"/>
  <c r="N288" i="5"/>
  <c r="O288" i="5" s="1"/>
  <c r="N280" i="5"/>
  <c r="O280" i="5" s="1"/>
  <c r="N272" i="5"/>
  <c r="O272" i="5" s="1"/>
  <c r="N264" i="5"/>
  <c r="O264" i="5" s="1"/>
  <c r="I34" i="5"/>
  <c r="I26" i="5"/>
  <c r="I18" i="5"/>
  <c r="I10" i="5"/>
  <c r="I295" i="5"/>
  <c r="I287" i="5"/>
  <c r="I279" i="5"/>
  <c r="I271" i="5"/>
  <c r="I263" i="5"/>
  <c r="I255" i="5"/>
  <c r="I247" i="5"/>
  <c r="I239" i="5"/>
  <c r="I231" i="5"/>
  <c r="I223" i="5"/>
  <c r="K294" i="5"/>
  <c r="K286" i="5"/>
  <c r="K278" i="5"/>
  <c r="K270" i="5"/>
  <c r="K262" i="5"/>
  <c r="N276" i="5"/>
  <c r="O276" i="5" s="1"/>
  <c r="N263" i="5"/>
  <c r="O263" i="5" s="1"/>
  <c r="I8" i="5"/>
  <c r="J8" i="5" s="1"/>
  <c r="I33" i="5"/>
  <c r="I25" i="5"/>
  <c r="I17" i="5"/>
  <c r="I9" i="5"/>
  <c r="I294" i="5"/>
  <c r="I286" i="5"/>
  <c r="I278" i="5"/>
  <c r="I270" i="5"/>
  <c r="I262" i="5"/>
  <c r="I254" i="5"/>
  <c r="I246" i="5"/>
  <c r="I238" i="5"/>
  <c r="I230" i="5"/>
  <c r="K301" i="5"/>
  <c r="K293" i="5"/>
  <c r="K285" i="5"/>
  <c r="K277" i="5"/>
  <c r="K269" i="5"/>
  <c r="K261" i="5"/>
  <c r="N287" i="5"/>
  <c r="O287" i="5" s="1"/>
  <c r="N271" i="5"/>
  <c r="O271" i="5" s="1"/>
  <c r="N294" i="5"/>
  <c r="O294" i="5" s="1"/>
  <c r="N278" i="5"/>
  <c r="O278" i="5" s="1"/>
  <c r="I40" i="5"/>
  <c r="I24" i="5"/>
  <c r="I301" i="5"/>
  <c r="I285" i="5"/>
  <c r="I269" i="5"/>
  <c r="I253" i="5"/>
  <c r="I237" i="5"/>
  <c r="I229" i="5"/>
  <c r="K300" i="5"/>
  <c r="K292" i="5"/>
  <c r="K284" i="5"/>
  <c r="K268" i="5"/>
  <c r="K260" i="5"/>
  <c r="N268" i="5"/>
  <c r="O268" i="5" s="1"/>
  <c r="I38" i="5"/>
  <c r="N295" i="5"/>
  <c r="O295" i="5" s="1"/>
  <c r="N279" i="5"/>
  <c r="O279" i="5" s="1"/>
  <c r="N286" i="5"/>
  <c r="O286" i="5" s="1"/>
  <c r="N270" i="5"/>
  <c r="O270" i="5" s="1"/>
  <c r="N262" i="5"/>
  <c r="O262" i="5" s="1"/>
  <c r="I32" i="5"/>
  <c r="I16" i="5"/>
  <c r="I293" i="5"/>
  <c r="I277" i="5"/>
  <c r="I261" i="5"/>
  <c r="I245" i="5"/>
  <c r="K276" i="5"/>
  <c r="L16" i="5"/>
  <c r="N301" i="5"/>
  <c r="O301" i="5" s="1"/>
  <c r="N293" i="5"/>
  <c r="O293" i="5" s="1"/>
  <c r="N285" i="5"/>
  <c r="O285" i="5" s="1"/>
  <c r="N277" i="5"/>
  <c r="O277" i="5" s="1"/>
  <c r="N269" i="5"/>
  <c r="O269" i="5" s="1"/>
  <c r="N261" i="5"/>
  <c r="O261" i="5" s="1"/>
  <c r="I39" i="5"/>
  <c r="I31" i="5"/>
  <c r="I23" i="5"/>
  <c r="I15" i="5"/>
  <c r="I300" i="5"/>
  <c r="I292" i="5"/>
  <c r="I284" i="5"/>
  <c r="I276" i="5"/>
  <c r="I268" i="5"/>
  <c r="I260" i="5"/>
  <c r="I252" i="5"/>
  <c r="I244" i="5"/>
  <c r="I236" i="5"/>
  <c r="I228" i="5"/>
  <c r="K299" i="5"/>
  <c r="K291" i="5"/>
  <c r="K283" i="5"/>
  <c r="K275" i="5"/>
  <c r="K267" i="5"/>
  <c r="I14" i="5"/>
  <c r="I267" i="5"/>
  <c r="I251" i="5"/>
  <c r="I235" i="5"/>
  <c r="K290" i="5"/>
  <c r="K282" i="5"/>
  <c r="K274" i="5"/>
  <c r="K266" i="5"/>
  <c r="N292" i="5"/>
  <c r="O292" i="5" s="1"/>
  <c r="I22" i="5"/>
  <c r="I283" i="5"/>
  <c r="I259" i="5"/>
  <c r="I227" i="5"/>
  <c r="L301" i="5"/>
  <c r="N299" i="5"/>
  <c r="O299" i="5" s="1"/>
  <c r="N283" i="5"/>
  <c r="O283" i="5" s="1"/>
  <c r="N267" i="5"/>
  <c r="O267" i="5" s="1"/>
  <c r="I37" i="5"/>
  <c r="I21" i="5"/>
  <c r="I298" i="5"/>
  <c r="I274" i="5"/>
  <c r="I258" i="5"/>
  <c r="I242" i="5"/>
  <c r="I234" i="5"/>
  <c r="K297" i="5"/>
  <c r="K289" i="5"/>
  <c r="K281" i="5"/>
  <c r="K273" i="5"/>
  <c r="K265" i="5"/>
  <c r="I30" i="5"/>
  <c r="I275" i="5"/>
  <c r="I243" i="5"/>
  <c r="K298" i="5"/>
  <c r="N291" i="5"/>
  <c r="O291" i="5" s="1"/>
  <c r="N275" i="5"/>
  <c r="O275" i="5" s="1"/>
  <c r="I29" i="5"/>
  <c r="I13" i="5"/>
  <c r="I290" i="5"/>
  <c r="I282" i="5"/>
  <c r="I266" i="5"/>
  <c r="I250" i="5"/>
  <c r="I226" i="5"/>
  <c r="N298" i="5"/>
  <c r="O298" i="5" s="1"/>
  <c r="N290" i="5"/>
  <c r="O290" i="5" s="1"/>
  <c r="N282" i="5"/>
  <c r="O282" i="5" s="1"/>
  <c r="N274" i="5"/>
  <c r="O274" i="5" s="1"/>
  <c r="N266" i="5"/>
  <c r="O266" i="5" s="1"/>
  <c r="I36" i="5"/>
  <c r="I28" i="5"/>
  <c r="I20" i="5"/>
  <c r="I12" i="5"/>
  <c r="I297" i="5"/>
  <c r="I289" i="5"/>
  <c r="I281" i="5"/>
  <c r="I273" i="5"/>
  <c r="I265" i="5"/>
  <c r="I257" i="5"/>
  <c r="I249" i="5"/>
  <c r="I241" i="5"/>
  <c r="I233" i="5"/>
  <c r="I225" i="5"/>
  <c r="K296" i="5"/>
  <c r="K288" i="5"/>
  <c r="K280" i="5"/>
  <c r="K272" i="5"/>
  <c r="K264" i="5"/>
  <c r="I43" i="5"/>
  <c r="I216" i="5"/>
  <c r="I208" i="5"/>
  <c r="I200" i="5"/>
  <c r="I192" i="5"/>
  <c r="I184" i="5"/>
  <c r="I176" i="5"/>
  <c r="I168" i="5"/>
  <c r="I160" i="5"/>
  <c r="I152" i="5"/>
  <c r="I144" i="5"/>
  <c r="I136" i="5"/>
  <c r="I128" i="5"/>
  <c r="I120" i="5"/>
  <c r="I112" i="5"/>
  <c r="I104" i="5"/>
  <c r="I96" i="5"/>
  <c r="I88" i="5"/>
  <c r="I80" i="5"/>
  <c r="I72" i="5"/>
  <c r="I64" i="5"/>
  <c r="I56" i="5"/>
  <c r="I48" i="5"/>
  <c r="I42" i="5"/>
  <c r="I215" i="5"/>
  <c r="I207" i="5"/>
  <c r="I199" i="5"/>
  <c r="I191" i="5"/>
  <c r="I183" i="5"/>
  <c r="I175" i="5"/>
  <c r="I167" i="5"/>
  <c r="I159" i="5"/>
  <c r="I151" i="5"/>
  <c r="I143" i="5"/>
  <c r="I135" i="5"/>
  <c r="I127" i="5"/>
  <c r="I119" i="5"/>
  <c r="I111" i="5"/>
  <c r="I103" i="5"/>
  <c r="I95" i="5"/>
  <c r="I87" i="5"/>
  <c r="I79" i="5"/>
  <c r="I71" i="5"/>
  <c r="I63" i="5"/>
  <c r="I55" i="5"/>
  <c r="I214" i="5"/>
  <c r="I174" i="5"/>
  <c r="I134" i="5"/>
  <c r="I102" i="5"/>
  <c r="I62" i="5"/>
  <c r="I221" i="5"/>
  <c r="I213" i="5"/>
  <c r="I205" i="5"/>
  <c r="I197" i="5"/>
  <c r="I189" i="5"/>
  <c r="I181" i="5"/>
  <c r="I173" i="5"/>
  <c r="I165" i="5"/>
  <c r="I157" i="5"/>
  <c r="I149" i="5"/>
  <c r="I141" i="5"/>
  <c r="I133" i="5"/>
  <c r="I125" i="5"/>
  <c r="I117" i="5"/>
  <c r="I109" i="5"/>
  <c r="I101" i="5"/>
  <c r="I93" i="5"/>
  <c r="I85" i="5"/>
  <c r="I77" i="5"/>
  <c r="I69" i="5"/>
  <c r="I61" i="5"/>
  <c r="I53" i="5"/>
  <c r="I41" i="5"/>
  <c r="I206" i="5"/>
  <c r="I166" i="5"/>
  <c r="I142" i="5"/>
  <c r="I110" i="5"/>
  <c r="I78" i="5"/>
  <c r="I47" i="5"/>
  <c r="I220" i="5"/>
  <c r="I212" i="5"/>
  <c r="I204" i="5"/>
  <c r="I196" i="5"/>
  <c r="I188" i="5"/>
  <c r="I180" i="5"/>
  <c r="I172" i="5"/>
  <c r="I164" i="5"/>
  <c r="I156" i="5"/>
  <c r="I148" i="5"/>
  <c r="I140" i="5"/>
  <c r="I132" i="5"/>
  <c r="I124" i="5"/>
  <c r="I116" i="5"/>
  <c r="I108" i="5"/>
  <c r="I100" i="5"/>
  <c r="I92" i="5"/>
  <c r="I84" i="5"/>
  <c r="I76" i="5"/>
  <c r="I68" i="5"/>
  <c r="I60" i="5"/>
  <c r="I52" i="5"/>
  <c r="I190" i="5"/>
  <c r="I150" i="5"/>
  <c r="I70" i="5"/>
  <c r="I46" i="5"/>
  <c r="I219" i="5"/>
  <c r="I211" i="5"/>
  <c r="I203" i="5"/>
  <c r="I195" i="5"/>
  <c r="I187" i="5"/>
  <c r="I179" i="5"/>
  <c r="I171" i="5"/>
  <c r="I163" i="5"/>
  <c r="I155" i="5"/>
  <c r="I147" i="5"/>
  <c r="I139" i="5"/>
  <c r="I131" i="5"/>
  <c r="I123" i="5"/>
  <c r="I115" i="5"/>
  <c r="I107" i="5"/>
  <c r="I99" i="5"/>
  <c r="I91" i="5"/>
  <c r="I83" i="5"/>
  <c r="I75" i="5"/>
  <c r="I67" i="5"/>
  <c r="I59" i="5"/>
  <c r="I51" i="5"/>
  <c r="I198" i="5"/>
  <c r="I158" i="5"/>
  <c r="I118" i="5"/>
  <c r="I94" i="5"/>
  <c r="I54" i="5"/>
  <c r="I45" i="5"/>
  <c r="I218" i="5"/>
  <c r="I210" i="5"/>
  <c r="I202" i="5"/>
  <c r="I194" i="5"/>
  <c r="I186" i="5"/>
  <c r="I178" i="5"/>
  <c r="I170" i="5"/>
  <c r="I162" i="5"/>
  <c r="I154" i="5"/>
  <c r="I146" i="5"/>
  <c r="I138" i="5"/>
  <c r="I130" i="5"/>
  <c r="I122" i="5"/>
  <c r="I114" i="5"/>
  <c r="I106" i="5"/>
  <c r="I98" i="5"/>
  <c r="I90" i="5"/>
  <c r="I82" i="5"/>
  <c r="I74" i="5"/>
  <c r="I66" i="5"/>
  <c r="I58" i="5"/>
  <c r="I50" i="5"/>
  <c r="I222" i="5"/>
  <c r="I182" i="5"/>
  <c r="I126" i="5"/>
  <c r="I86" i="5"/>
  <c r="I44" i="5"/>
  <c r="I217" i="5"/>
  <c r="I209" i="5"/>
  <c r="I201" i="5"/>
  <c r="I193" i="5"/>
  <c r="I185" i="5"/>
  <c r="I177" i="5"/>
  <c r="I169" i="5"/>
  <c r="I161" i="5"/>
  <c r="I153" i="5"/>
  <c r="I145" i="5"/>
  <c r="I137" i="5"/>
  <c r="I129" i="5"/>
  <c r="I121" i="5"/>
  <c r="I113" i="5"/>
  <c r="I105" i="5"/>
  <c r="I97" i="5"/>
  <c r="I89" i="5"/>
  <c r="I81" i="5"/>
  <c r="I73" i="5"/>
  <c r="I65" i="5"/>
  <c r="I57" i="5"/>
  <c r="I49" i="5"/>
  <c r="N6" i="5"/>
  <c r="H23" i="5" s="1"/>
  <c r="F8" i="5"/>
  <c r="L8" i="5" s="1"/>
  <c r="M8" i="5" s="1"/>
  <c r="N8" i="5" s="1"/>
  <c r="O8" i="5" s="1"/>
  <c r="L277" i="5"/>
  <c r="L293" i="5"/>
  <c r="L285" i="5"/>
  <c r="L269" i="5"/>
  <c r="L261" i="5"/>
  <c r="L253" i="5"/>
  <c r="L284" i="5"/>
  <c r="L260" i="5"/>
  <c r="L299" i="5"/>
  <c r="L275" i="5"/>
  <c r="L251" i="5"/>
  <c r="L290" i="5"/>
  <c r="L266" i="5"/>
  <c r="L297" i="5"/>
  <c r="L289" i="5"/>
  <c r="L281" i="5"/>
  <c r="L273" i="5"/>
  <c r="L265" i="5"/>
  <c r="L257" i="5"/>
  <c r="L249" i="5"/>
  <c r="L300" i="5"/>
  <c r="L276" i="5"/>
  <c r="L252" i="5"/>
  <c r="L291" i="5"/>
  <c r="L267" i="5"/>
  <c r="L298" i="5"/>
  <c r="L282" i="5"/>
  <c r="L258" i="5"/>
  <c r="L296" i="5"/>
  <c r="L288" i="5"/>
  <c r="L280" i="5"/>
  <c r="L272" i="5"/>
  <c r="L264" i="5"/>
  <c r="L256" i="5"/>
  <c r="L295" i="5"/>
  <c r="L287" i="5"/>
  <c r="L279" i="5"/>
  <c r="L271" i="5"/>
  <c r="L263" i="5"/>
  <c r="L255" i="5"/>
  <c r="L292" i="5"/>
  <c r="L268" i="5"/>
  <c r="L283" i="5"/>
  <c r="L259" i="5"/>
  <c r="L274" i="5"/>
  <c r="L250" i="5"/>
  <c r="L294" i="5"/>
  <c r="L286" i="5"/>
  <c r="L278" i="5"/>
  <c r="L270" i="5"/>
  <c r="L262" i="5"/>
  <c r="L254" i="5"/>
  <c r="F14" i="5"/>
  <c r="L14" i="5" s="1"/>
  <c r="F174" i="5"/>
  <c r="L174" i="5" s="1"/>
  <c r="F206" i="5"/>
  <c r="L206" i="5" s="1"/>
  <c r="F142" i="5"/>
  <c r="L142" i="5" s="1"/>
  <c r="F110" i="5"/>
  <c r="L110" i="5" s="1"/>
  <c r="F78" i="5"/>
  <c r="L78" i="5" s="1"/>
  <c r="F46" i="5"/>
  <c r="L46" i="5" s="1"/>
  <c r="F232" i="5"/>
  <c r="L232" i="5" s="1"/>
  <c r="F294" i="5"/>
  <c r="F262" i="5"/>
  <c r="F230" i="5"/>
  <c r="L230" i="5" s="1"/>
  <c r="F198" i="5"/>
  <c r="L198" i="5" s="1"/>
  <c r="F166" i="5"/>
  <c r="L166" i="5" s="1"/>
  <c r="F134" i="5"/>
  <c r="L134" i="5" s="1"/>
  <c r="F102" i="5"/>
  <c r="L102" i="5" s="1"/>
  <c r="F70" i="5"/>
  <c r="L70" i="5" s="1"/>
  <c r="F38" i="5"/>
  <c r="L38" i="5" s="1"/>
  <c r="F104" i="5"/>
  <c r="L104" i="5" s="1"/>
  <c r="F288" i="5"/>
  <c r="F256" i="5"/>
  <c r="F224" i="5"/>
  <c r="L224" i="5" s="1"/>
  <c r="F192" i="5"/>
  <c r="L192" i="5" s="1"/>
  <c r="F160" i="5"/>
  <c r="L160" i="5" s="1"/>
  <c r="F128" i="5"/>
  <c r="L128" i="5" s="1"/>
  <c r="F96" i="5"/>
  <c r="L96" i="5" s="1"/>
  <c r="F64" i="5"/>
  <c r="L64" i="5" s="1"/>
  <c r="F32" i="5"/>
  <c r="L32" i="5" s="1"/>
  <c r="F264" i="5"/>
  <c r="F200" i="5"/>
  <c r="L200" i="5" s="1"/>
  <c r="F136" i="5"/>
  <c r="L136" i="5" s="1"/>
  <c r="F40" i="5"/>
  <c r="L40" i="5" s="1"/>
  <c r="F286" i="5"/>
  <c r="F254" i="5"/>
  <c r="F222" i="5"/>
  <c r="L222" i="5" s="1"/>
  <c r="F190" i="5"/>
  <c r="L190" i="5" s="1"/>
  <c r="F158" i="5"/>
  <c r="L158" i="5" s="1"/>
  <c r="F126" i="5"/>
  <c r="L126" i="5" s="1"/>
  <c r="F94" i="5"/>
  <c r="L94" i="5" s="1"/>
  <c r="F62" i="5"/>
  <c r="L62" i="5" s="1"/>
  <c r="F30" i="5"/>
  <c r="L30" i="5" s="1"/>
  <c r="F296" i="5"/>
  <c r="F168" i="5"/>
  <c r="L168" i="5" s="1"/>
  <c r="F72" i="5"/>
  <c r="L72" i="5" s="1"/>
  <c r="F280" i="5"/>
  <c r="F248" i="5"/>
  <c r="L248" i="5" s="1"/>
  <c r="F216" i="5"/>
  <c r="L216" i="5" s="1"/>
  <c r="F184" i="5"/>
  <c r="L184" i="5" s="1"/>
  <c r="F152" i="5"/>
  <c r="L152" i="5" s="1"/>
  <c r="F120" i="5"/>
  <c r="L120" i="5" s="1"/>
  <c r="F88" i="5"/>
  <c r="L88" i="5" s="1"/>
  <c r="F56" i="5"/>
  <c r="L56" i="5" s="1"/>
  <c r="F24" i="5"/>
  <c r="L24" i="5" s="1"/>
  <c r="F270" i="5"/>
  <c r="F278" i="5"/>
  <c r="F246" i="5"/>
  <c r="L246" i="5" s="1"/>
  <c r="F214" i="5"/>
  <c r="L214" i="5" s="1"/>
  <c r="F182" i="5"/>
  <c r="L182" i="5" s="1"/>
  <c r="F150" i="5"/>
  <c r="L150" i="5" s="1"/>
  <c r="F118" i="5"/>
  <c r="L118" i="5" s="1"/>
  <c r="F86" i="5"/>
  <c r="L86" i="5" s="1"/>
  <c r="F54" i="5"/>
  <c r="L54" i="5" s="1"/>
  <c r="F22" i="5"/>
  <c r="L22" i="5" s="1"/>
  <c r="F238" i="5"/>
  <c r="L238" i="5" s="1"/>
  <c r="F272" i="5"/>
  <c r="F240" i="5"/>
  <c r="L240" i="5" s="1"/>
  <c r="F208" i="5"/>
  <c r="L208" i="5" s="1"/>
  <c r="F176" i="5"/>
  <c r="L176" i="5" s="1"/>
  <c r="F144" i="5"/>
  <c r="L144" i="5" s="1"/>
  <c r="F112" i="5"/>
  <c r="L112" i="5" s="1"/>
  <c r="F80" i="5"/>
  <c r="L80" i="5" s="1"/>
  <c r="F48" i="5"/>
  <c r="L48" i="5" s="1"/>
  <c r="F16" i="5"/>
  <c r="F295" i="5"/>
  <c r="F287" i="5"/>
  <c r="F279" i="5"/>
  <c r="F271" i="5"/>
  <c r="F263" i="5"/>
  <c r="F255" i="5"/>
  <c r="F247" i="5"/>
  <c r="L247" i="5" s="1"/>
  <c r="F239" i="5"/>
  <c r="L239" i="5" s="1"/>
  <c r="F231" i="5"/>
  <c r="L231" i="5" s="1"/>
  <c r="F223" i="5"/>
  <c r="L223" i="5" s="1"/>
  <c r="F215" i="5"/>
  <c r="L215" i="5" s="1"/>
  <c r="F207" i="5"/>
  <c r="L207" i="5" s="1"/>
  <c r="F199" i="5"/>
  <c r="L199" i="5" s="1"/>
  <c r="F191" i="5"/>
  <c r="L191" i="5" s="1"/>
  <c r="F183" i="5"/>
  <c r="L183" i="5" s="1"/>
  <c r="F175" i="5"/>
  <c r="L175" i="5" s="1"/>
  <c r="F167" i="5"/>
  <c r="L167" i="5" s="1"/>
  <c r="F159" i="5"/>
  <c r="L159" i="5" s="1"/>
  <c r="F151" i="5"/>
  <c r="L151" i="5" s="1"/>
  <c r="F143" i="5"/>
  <c r="L143" i="5" s="1"/>
  <c r="F135" i="5"/>
  <c r="L135" i="5" s="1"/>
  <c r="F127" i="5"/>
  <c r="L127" i="5" s="1"/>
  <c r="F119" i="5"/>
  <c r="L119" i="5" s="1"/>
  <c r="F111" i="5"/>
  <c r="L111" i="5" s="1"/>
  <c r="F103" i="5"/>
  <c r="L103" i="5" s="1"/>
  <c r="F95" i="5"/>
  <c r="L95" i="5" s="1"/>
  <c r="F87" i="5"/>
  <c r="L87" i="5" s="1"/>
  <c r="F79" i="5"/>
  <c r="L79" i="5" s="1"/>
  <c r="F71" i="5"/>
  <c r="L71" i="5" s="1"/>
  <c r="F63" i="5"/>
  <c r="L63" i="5" s="1"/>
  <c r="F55" i="5"/>
  <c r="L55" i="5" s="1"/>
  <c r="F47" i="5"/>
  <c r="L47" i="5" s="1"/>
  <c r="F39" i="5"/>
  <c r="L39" i="5" s="1"/>
  <c r="F31" i="5"/>
  <c r="L31" i="5" s="1"/>
  <c r="F23" i="5"/>
  <c r="L23" i="5" s="1"/>
  <c r="F15" i="5"/>
  <c r="L15" i="5" s="1"/>
  <c r="F293" i="5"/>
  <c r="F285" i="5"/>
  <c r="F277" i="5"/>
  <c r="F269" i="5"/>
  <c r="F261" i="5"/>
  <c r="F253" i="5"/>
  <c r="F245" i="5"/>
  <c r="L245" i="5" s="1"/>
  <c r="F237" i="5"/>
  <c r="L237" i="5" s="1"/>
  <c r="F229" i="5"/>
  <c r="L229" i="5" s="1"/>
  <c r="F221" i="5"/>
  <c r="L221" i="5" s="1"/>
  <c r="F213" i="5"/>
  <c r="L213" i="5" s="1"/>
  <c r="F205" i="5"/>
  <c r="L205" i="5" s="1"/>
  <c r="F197" i="5"/>
  <c r="L197" i="5" s="1"/>
  <c r="F189" i="5"/>
  <c r="L189" i="5" s="1"/>
  <c r="F181" i="5"/>
  <c r="L181" i="5" s="1"/>
  <c r="F173" i="5"/>
  <c r="L173" i="5" s="1"/>
  <c r="F165" i="5"/>
  <c r="L165" i="5" s="1"/>
  <c r="F157" i="5"/>
  <c r="L157" i="5" s="1"/>
  <c r="F149" i="5"/>
  <c r="L149" i="5" s="1"/>
  <c r="F141" i="5"/>
  <c r="L141" i="5" s="1"/>
  <c r="F133" i="5"/>
  <c r="L133" i="5" s="1"/>
  <c r="F125" i="5"/>
  <c r="L125" i="5" s="1"/>
  <c r="F117" i="5"/>
  <c r="L117" i="5" s="1"/>
  <c r="F109" i="5"/>
  <c r="L109" i="5" s="1"/>
  <c r="F101" i="5"/>
  <c r="L101" i="5" s="1"/>
  <c r="F93" i="5"/>
  <c r="L93" i="5" s="1"/>
  <c r="F85" i="5"/>
  <c r="L85" i="5" s="1"/>
  <c r="F77" i="5"/>
  <c r="L77" i="5" s="1"/>
  <c r="F69" i="5"/>
  <c r="L69" i="5" s="1"/>
  <c r="F61" i="5"/>
  <c r="L61" i="5" s="1"/>
  <c r="F53" i="5"/>
  <c r="L53" i="5" s="1"/>
  <c r="F45" i="5"/>
  <c r="L45" i="5" s="1"/>
  <c r="F37" i="5"/>
  <c r="L37" i="5" s="1"/>
  <c r="F29" i="5"/>
  <c r="L29" i="5" s="1"/>
  <c r="F21" i="5"/>
  <c r="L21" i="5" s="1"/>
  <c r="F13" i="5"/>
  <c r="L13" i="5" s="1"/>
  <c r="F300" i="5"/>
  <c r="F292" i="5"/>
  <c r="F284" i="5"/>
  <c r="F276" i="5"/>
  <c r="F268" i="5"/>
  <c r="F260" i="5"/>
  <c r="F252" i="5"/>
  <c r="F244" i="5"/>
  <c r="L244" i="5" s="1"/>
  <c r="F236" i="5"/>
  <c r="L236" i="5" s="1"/>
  <c r="F228" i="5"/>
  <c r="L228" i="5" s="1"/>
  <c r="F220" i="5"/>
  <c r="L220" i="5" s="1"/>
  <c r="F212" i="5"/>
  <c r="L212" i="5" s="1"/>
  <c r="F204" i="5"/>
  <c r="L204" i="5" s="1"/>
  <c r="F196" i="5"/>
  <c r="L196" i="5" s="1"/>
  <c r="F188" i="5"/>
  <c r="L188" i="5" s="1"/>
  <c r="F180" i="5"/>
  <c r="L180" i="5" s="1"/>
  <c r="F172" i="5"/>
  <c r="L172" i="5" s="1"/>
  <c r="F164" i="5"/>
  <c r="L164" i="5" s="1"/>
  <c r="F156" i="5"/>
  <c r="L156" i="5" s="1"/>
  <c r="F148" i="5"/>
  <c r="L148" i="5" s="1"/>
  <c r="F140" i="5"/>
  <c r="L140" i="5" s="1"/>
  <c r="F132" i="5"/>
  <c r="L132" i="5" s="1"/>
  <c r="F124" i="5"/>
  <c r="L124" i="5" s="1"/>
  <c r="F116" i="5"/>
  <c r="L116" i="5" s="1"/>
  <c r="F108" i="5"/>
  <c r="L108" i="5" s="1"/>
  <c r="F100" i="5"/>
  <c r="L100" i="5" s="1"/>
  <c r="F92" i="5"/>
  <c r="L92" i="5" s="1"/>
  <c r="F84" i="5"/>
  <c r="L84" i="5" s="1"/>
  <c r="F76" i="5"/>
  <c r="L76" i="5" s="1"/>
  <c r="F68" i="5"/>
  <c r="L68" i="5" s="1"/>
  <c r="F60" i="5"/>
  <c r="L60" i="5" s="1"/>
  <c r="F52" i="5"/>
  <c r="L52" i="5" s="1"/>
  <c r="F44" i="5"/>
  <c r="L44" i="5" s="1"/>
  <c r="F36" i="5"/>
  <c r="L36" i="5" s="1"/>
  <c r="F28" i="5"/>
  <c r="L28" i="5" s="1"/>
  <c r="F20" i="5"/>
  <c r="L20" i="5" s="1"/>
  <c r="F12" i="5"/>
  <c r="L12" i="5" s="1"/>
  <c r="F299" i="5"/>
  <c r="F291" i="5"/>
  <c r="F283" i="5"/>
  <c r="F275" i="5"/>
  <c r="F267" i="5"/>
  <c r="F259" i="5"/>
  <c r="F251" i="5"/>
  <c r="F243" i="5"/>
  <c r="L243" i="5" s="1"/>
  <c r="F235" i="5"/>
  <c r="L235" i="5" s="1"/>
  <c r="F227" i="5"/>
  <c r="L227" i="5" s="1"/>
  <c r="F219" i="5"/>
  <c r="L219" i="5" s="1"/>
  <c r="F211" i="5"/>
  <c r="L211" i="5" s="1"/>
  <c r="F203" i="5"/>
  <c r="L203" i="5" s="1"/>
  <c r="F195" i="5"/>
  <c r="L195" i="5" s="1"/>
  <c r="F187" i="5"/>
  <c r="L187" i="5" s="1"/>
  <c r="F179" i="5"/>
  <c r="L179" i="5" s="1"/>
  <c r="F171" i="5"/>
  <c r="L171" i="5" s="1"/>
  <c r="F163" i="5"/>
  <c r="L163" i="5" s="1"/>
  <c r="F155" i="5"/>
  <c r="L155" i="5" s="1"/>
  <c r="F147" i="5"/>
  <c r="L147" i="5" s="1"/>
  <c r="F139" i="5"/>
  <c r="L139" i="5" s="1"/>
  <c r="F131" i="5"/>
  <c r="L131" i="5" s="1"/>
  <c r="F123" i="5"/>
  <c r="L123" i="5" s="1"/>
  <c r="F115" i="5"/>
  <c r="L115" i="5" s="1"/>
  <c r="F107" i="5"/>
  <c r="L107" i="5" s="1"/>
  <c r="F99" i="5"/>
  <c r="L99" i="5" s="1"/>
  <c r="F91" i="5"/>
  <c r="L91" i="5" s="1"/>
  <c r="F83" i="5"/>
  <c r="L83" i="5" s="1"/>
  <c r="F75" i="5"/>
  <c r="L75" i="5" s="1"/>
  <c r="F67" i="5"/>
  <c r="L67" i="5" s="1"/>
  <c r="F59" i="5"/>
  <c r="L59" i="5" s="1"/>
  <c r="F51" i="5"/>
  <c r="L51" i="5" s="1"/>
  <c r="F43" i="5"/>
  <c r="L43" i="5" s="1"/>
  <c r="F35" i="5"/>
  <c r="L35" i="5" s="1"/>
  <c r="F27" i="5"/>
  <c r="L27" i="5" s="1"/>
  <c r="F19" i="5"/>
  <c r="F11" i="5"/>
  <c r="L11" i="5" s="1"/>
  <c r="F298" i="5"/>
  <c r="F290" i="5"/>
  <c r="F282" i="5"/>
  <c r="F274" i="5"/>
  <c r="F266" i="5"/>
  <c r="F258" i="5"/>
  <c r="F250" i="5"/>
  <c r="F242" i="5"/>
  <c r="L242" i="5" s="1"/>
  <c r="F234" i="5"/>
  <c r="L234" i="5" s="1"/>
  <c r="F226" i="5"/>
  <c r="L226" i="5" s="1"/>
  <c r="F218" i="5"/>
  <c r="L218" i="5" s="1"/>
  <c r="F210" i="5"/>
  <c r="L210" i="5" s="1"/>
  <c r="F202" i="5"/>
  <c r="L202" i="5" s="1"/>
  <c r="F194" i="5"/>
  <c r="L194" i="5" s="1"/>
  <c r="F186" i="5"/>
  <c r="L186" i="5" s="1"/>
  <c r="F178" i="5"/>
  <c r="L178" i="5" s="1"/>
  <c r="F170" i="5"/>
  <c r="L170" i="5" s="1"/>
  <c r="F162" i="5"/>
  <c r="L162" i="5" s="1"/>
  <c r="F154" i="5"/>
  <c r="L154" i="5" s="1"/>
  <c r="F146" i="5"/>
  <c r="L146" i="5" s="1"/>
  <c r="F138" i="5"/>
  <c r="L138" i="5" s="1"/>
  <c r="F130" i="5"/>
  <c r="L130" i="5" s="1"/>
  <c r="F122" i="5"/>
  <c r="L122" i="5" s="1"/>
  <c r="F114" i="5"/>
  <c r="L114" i="5" s="1"/>
  <c r="F106" i="5"/>
  <c r="L106" i="5" s="1"/>
  <c r="F98" i="5"/>
  <c r="L98" i="5" s="1"/>
  <c r="F90" i="5"/>
  <c r="L90" i="5" s="1"/>
  <c r="F82" i="5"/>
  <c r="L82" i="5" s="1"/>
  <c r="F74" i="5"/>
  <c r="L74" i="5" s="1"/>
  <c r="F66" i="5"/>
  <c r="L66" i="5" s="1"/>
  <c r="F58" i="5"/>
  <c r="L58" i="5" s="1"/>
  <c r="F50" i="5"/>
  <c r="L50" i="5" s="1"/>
  <c r="F42" i="5"/>
  <c r="L42" i="5" s="1"/>
  <c r="F34" i="5"/>
  <c r="L34" i="5" s="1"/>
  <c r="F26" i="5"/>
  <c r="L26" i="5" s="1"/>
  <c r="F18" i="5"/>
  <c r="L18" i="5" s="1"/>
  <c r="F10" i="5"/>
  <c r="L10" i="5" s="1"/>
  <c r="F297" i="5"/>
  <c r="F289" i="5"/>
  <c r="F281" i="5"/>
  <c r="F273" i="5"/>
  <c r="F265" i="5"/>
  <c r="F257" i="5"/>
  <c r="F249" i="5"/>
  <c r="F241" i="5"/>
  <c r="L241" i="5" s="1"/>
  <c r="F233" i="5"/>
  <c r="L233" i="5" s="1"/>
  <c r="F225" i="5"/>
  <c r="L225" i="5" s="1"/>
  <c r="F217" i="5"/>
  <c r="L217" i="5" s="1"/>
  <c r="F209" i="5"/>
  <c r="L209" i="5" s="1"/>
  <c r="F201" i="5"/>
  <c r="L201" i="5" s="1"/>
  <c r="F193" i="5"/>
  <c r="L193" i="5" s="1"/>
  <c r="F185" i="5"/>
  <c r="L185" i="5" s="1"/>
  <c r="F177" i="5"/>
  <c r="L177" i="5" s="1"/>
  <c r="F169" i="5"/>
  <c r="L169" i="5" s="1"/>
  <c r="F161" i="5"/>
  <c r="L161" i="5" s="1"/>
  <c r="F153" i="5"/>
  <c r="L153" i="5" s="1"/>
  <c r="F145" i="5"/>
  <c r="L145" i="5" s="1"/>
  <c r="F137" i="5"/>
  <c r="L137" i="5" s="1"/>
  <c r="F129" i="5"/>
  <c r="L129" i="5" s="1"/>
  <c r="F121" i="5"/>
  <c r="L121" i="5" s="1"/>
  <c r="F113" i="5"/>
  <c r="L113" i="5" s="1"/>
  <c r="F105" i="5"/>
  <c r="L105" i="5" s="1"/>
  <c r="F97" i="5"/>
  <c r="L97" i="5" s="1"/>
  <c r="F89" i="5"/>
  <c r="L89" i="5" s="1"/>
  <c r="F81" i="5"/>
  <c r="L81" i="5" s="1"/>
  <c r="F73" i="5"/>
  <c r="L73" i="5" s="1"/>
  <c r="F65" i="5"/>
  <c r="L65" i="5" s="1"/>
  <c r="F57" i="5"/>
  <c r="L57" i="5" s="1"/>
  <c r="F49" i="5"/>
  <c r="L49" i="5" s="1"/>
  <c r="F41" i="5"/>
  <c r="L41" i="5" s="1"/>
  <c r="F33" i="5"/>
  <c r="L33" i="5" s="1"/>
  <c r="F25" i="5"/>
  <c r="L25" i="5" s="1"/>
  <c r="F17" i="5"/>
  <c r="L17" i="5" s="1"/>
  <c r="F9" i="5"/>
  <c r="L9" i="5" s="1"/>
  <c r="C4" i="6"/>
  <c r="C4" i="2"/>
  <c r="Q5" i="5" l="1"/>
  <c r="I2" i="6" s="1"/>
  <c r="F3" i="6"/>
  <c r="M9" i="5"/>
  <c r="M10" i="5" s="1"/>
  <c r="J9" i="5"/>
  <c r="K8" i="5"/>
  <c r="H113" i="5"/>
  <c r="H87" i="5"/>
  <c r="H151" i="5"/>
  <c r="H215" i="5"/>
  <c r="H279" i="5"/>
  <c r="H56" i="5"/>
  <c r="H120" i="5"/>
  <c r="H184" i="5"/>
  <c r="H248" i="5"/>
  <c r="H17" i="5"/>
  <c r="H81" i="5"/>
  <c r="H145" i="5"/>
  <c r="H209" i="5"/>
  <c r="H273" i="5"/>
  <c r="H42" i="5"/>
  <c r="H106" i="5"/>
  <c r="H170" i="5"/>
  <c r="H234" i="5"/>
  <c r="H298" i="5"/>
  <c r="H67" i="5"/>
  <c r="H131" i="5"/>
  <c r="H195" i="5"/>
  <c r="H259" i="5"/>
  <c r="H28" i="5"/>
  <c r="H92" i="5"/>
  <c r="H156" i="5"/>
  <c r="H220" i="5"/>
  <c r="H284" i="5"/>
  <c r="H53" i="5"/>
  <c r="H117" i="5"/>
  <c r="H181" i="5"/>
  <c r="H245" i="5"/>
  <c r="H16" i="5"/>
  <c r="H78" i="5"/>
  <c r="H142" i="5"/>
  <c r="H206" i="5"/>
  <c r="H270" i="5"/>
  <c r="H247" i="5"/>
  <c r="H177" i="5"/>
  <c r="H163" i="5"/>
  <c r="H149" i="5"/>
  <c r="H31" i="5"/>
  <c r="H95" i="5"/>
  <c r="H159" i="5"/>
  <c r="H223" i="5"/>
  <c r="H287" i="5"/>
  <c r="H64" i="5"/>
  <c r="H128" i="5"/>
  <c r="H192" i="5"/>
  <c r="H256" i="5"/>
  <c r="H25" i="5"/>
  <c r="H89" i="5"/>
  <c r="H153" i="5"/>
  <c r="H217" i="5"/>
  <c r="H281" i="5"/>
  <c r="H50" i="5"/>
  <c r="H114" i="5"/>
  <c r="H178" i="5"/>
  <c r="H242" i="5"/>
  <c r="H13" i="5"/>
  <c r="H75" i="5"/>
  <c r="H139" i="5"/>
  <c r="H203" i="5"/>
  <c r="H267" i="5"/>
  <c r="H36" i="5"/>
  <c r="H100" i="5"/>
  <c r="H164" i="5"/>
  <c r="H228" i="5"/>
  <c r="H292" i="5"/>
  <c r="H61" i="5"/>
  <c r="H125" i="5"/>
  <c r="H189" i="5"/>
  <c r="H253" i="5"/>
  <c r="H22" i="5"/>
  <c r="H86" i="5"/>
  <c r="H150" i="5"/>
  <c r="H214" i="5"/>
  <c r="H278" i="5"/>
  <c r="H183" i="5"/>
  <c r="H280" i="5"/>
  <c r="H138" i="5"/>
  <c r="H35" i="5"/>
  <c r="H291" i="5"/>
  <c r="H252" i="5"/>
  <c r="H46" i="5"/>
  <c r="H39" i="5"/>
  <c r="H103" i="5"/>
  <c r="H167" i="5"/>
  <c r="H231" i="5"/>
  <c r="H295" i="5"/>
  <c r="H72" i="5"/>
  <c r="H136" i="5"/>
  <c r="H200" i="5"/>
  <c r="H264" i="5"/>
  <c r="H33" i="5"/>
  <c r="H97" i="5"/>
  <c r="H161" i="5"/>
  <c r="H225" i="5"/>
  <c r="H289" i="5"/>
  <c r="H58" i="5"/>
  <c r="H122" i="5"/>
  <c r="H186" i="5"/>
  <c r="H250" i="5"/>
  <c r="H19" i="5"/>
  <c r="H83" i="5"/>
  <c r="H147" i="5"/>
  <c r="H211" i="5"/>
  <c r="H275" i="5"/>
  <c r="H44" i="5"/>
  <c r="H108" i="5"/>
  <c r="H172" i="5"/>
  <c r="H236" i="5"/>
  <c r="H300" i="5"/>
  <c r="H69" i="5"/>
  <c r="H133" i="5"/>
  <c r="H197" i="5"/>
  <c r="H261" i="5"/>
  <c r="H30" i="5"/>
  <c r="H94" i="5"/>
  <c r="H158" i="5"/>
  <c r="H222" i="5"/>
  <c r="H286" i="5"/>
  <c r="H24" i="5"/>
  <c r="H49" i="5"/>
  <c r="H202" i="5"/>
  <c r="H60" i="5"/>
  <c r="H21" i="5"/>
  <c r="H213" i="5"/>
  <c r="H110" i="5"/>
  <c r="H174" i="5"/>
  <c r="H238" i="5"/>
  <c r="H9" i="5"/>
  <c r="H47" i="5"/>
  <c r="H111" i="5"/>
  <c r="H175" i="5"/>
  <c r="H239" i="5"/>
  <c r="H10" i="5"/>
  <c r="H80" i="5"/>
  <c r="H144" i="5"/>
  <c r="H208" i="5"/>
  <c r="H272" i="5"/>
  <c r="H41" i="5"/>
  <c r="H105" i="5"/>
  <c r="H169" i="5"/>
  <c r="H233" i="5"/>
  <c r="H297" i="5"/>
  <c r="H66" i="5"/>
  <c r="H130" i="5"/>
  <c r="H194" i="5"/>
  <c r="H258" i="5"/>
  <c r="H27" i="5"/>
  <c r="H91" i="5"/>
  <c r="H155" i="5"/>
  <c r="H219" i="5"/>
  <c r="H283" i="5"/>
  <c r="H52" i="5"/>
  <c r="H116" i="5"/>
  <c r="H180" i="5"/>
  <c r="H244" i="5"/>
  <c r="H15" i="5"/>
  <c r="H77" i="5"/>
  <c r="H141" i="5"/>
  <c r="H205" i="5"/>
  <c r="H269" i="5"/>
  <c r="H38" i="5"/>
  <c r="H102" i="5"/>
  <c r="H166" i="5"/>
  <c r="H230" i="5"/>
  <c r="H294" i="5"/>
  <c r="H88" i="5"/>
  <c r="H74" i="5"/>
  <c r="H124" i="5"/>
  <c r="H63" i="5"/>
  <c r="H127" i="5"/>
  <c r="H191" i="5"/>
  <c r="H255" i="5"/>
  <c r="H32" i="5"/>
  <c r="H96" i="5"/>
  <c r="H160" i="5"/>
  <c r="H224" i="5"/>
  <c r="H288" i="5"/>
  <c r="H57" i="5"/>
  <c r="H121" i="5"/>
  <c r="H185" i="5"/>
  <c r="H249" i="5"/>
  <c r="H18" i="5"/>
  <c r="H82" i="5"/>
  <c r="H146" i="5"/>
  <c r="H210" i="5"/>
  <c r="H274" i="5"/>
  <c r="H43" i="5"/>
  <c r="H107" i="5"/>
  <c r="H171" i="5"/>
  <c r="H235" i="5"/>
  <c r="H299" i="5"/>
  <c r="H68" i="5"/>
  <c r="H132" i="5"/>
  <c r="H196" i="5"/>
  <c r="H260" i="5"/>
  <c r="H29" i="5"/>
  <c r="H93" i="5"/>
  <c r="H157" i="5"/>
  <c r="H221" i="5"/>
  <c r="H285" i="5"/>
  <c r="H54" i="5"/>
  <c r="H118" i="5"/>
  <c r="H182" i="5"/>
  <c r="H246" i="5"/>
  <c r="H8" i="5"/>
  <c r="H55" i="5"/>
  <c r="H152" i="5"/>
  <c r="H12" i="5"/>
  <c r="H266" i="5"/>
  <c r="H227" i="5"/>
  <c r="H188" i="5"/>
  <c r="H277" i="5"/>
  <c r="H71" i="5"/>
  <c r="H135" i="5"/>
  <c r="H199" i="5"/>
  <c r="H263" i="5"/>
  <c r="H40" i="5"/>
  <c r="H104" i="5"/>
  <c r="H168" i="5"/>
  <c r="H232" i="5"/>
  <c r="H296" i="5"/>
  <c r="H65" i="5"/>
  <c r="H129" i="5"/>
  <c r="H193" i="5"/>
  <c r="H257" i="5"/>
  <c r="H26" i="5"/>
  <c r="H90" i="5"/>
  <c r="H154" i="5"/>
  <c r="H218" i="5"/>
  <c r="H282" i="5"/>
  <c r="H51" i="5"/>
  <c r="H115" i="5"/>
  <c r="H179" i="5"/>
  <c r="H243" i="5"/>
  <c r="H14" i="5"/>
  <c r="H76" i="5"/>
  <c r="H140" i="5"/>
  <c r="H204" i="5"/>
  <c r="H268" i="5"/>
  <c r="H37" i="5"/>
  <c r="H101" i="5"/>
  <c r="H165" i="5"/>
  <c r="H229" i="5"/>
  <c r="H293" i="5"/>
  <c r="H62" i="5"/>
  <c r="H126" i="5"/>
  <c r="H190" i="5"/>
  <c r="H254" i="5"/>
  <c r="H119" i="5"/>
  <c r="H216" i="5"/>
  <c r="H241" i="5"/>
  <c r="H99" i="5"/>
  <c r="H85" i="5"/>
  <c r="H79" i="5"/>
  <c r="H143" i="5"/>
  <c r="H207" i="5"/>
  <c r="H271" i="5"/>
  <c r="H48" i="5"/>
  <c r="H112" i="5"/>
  <c r="H176" i="5"/>
  <c r="H240" i="5"/>
  <c r="H11" i="5"/>
  <c r="H73" i="5"/>
  <c r="H137" i="5"/>
  <c r="H201" i="5"/>
  <c r="H265" i="5"/>
  <c r="H34" i="5"/>
  <c r="H98" i="5"/>
  <c r="H162" i="5"/>
  <c r="H226" i="5"/>
  <c r="H290" i="5"/>
  <c r="H59" i="5"/>
  <c r="H123" i="5"/>
  <c r="H187" i="5"/>
  <c r="H251" i="5"/>
  <c r="H20" i="5"/>
  <c r="H84" i="5"/>
  <c r="H148" i="5"/>
  <c r="H212" i="5"/>
  <c r="H276" i="5"/>
  <c r="H45" i="5"/>
  <c r="H109" i="5"/>
  <c r="H173" i="5"/>
  <c r="H237" i="5"/>
  <c r="H301" i="5"/>
  <c r="H70" i="5"/>
  <c r="H134" i="5"/>
  <c r="H198" i="5"/>
  <c r="H262" i="5"/>
  <c r="H3" i="2"/>
  <c r="I3" i="2"/>
  <c r="J3" i="2"/>
  <c r="K3" i="2"/>
  <c r="L3" i="2"/>
  <c r="G3" i="2"/>
  <c r="E4" i="1"/>
  <c r="C2" i="5"/>
  <c r="C4" i="5"/>
  <c r="J10" i="5" l="1"/>
  <c r="K9" i="5"/>
  <c r="G16" i="5"/>
  <c r="G24" i="5"/>
  <c r="G32" i="5"/>
  <c r="G40" i="5"/>
  <c r="G48" i="5"/>
  <c r="G56" i="5"/>
  <c r="G64" i="5"/>
  <c r="G72" i="5"/>
  <c r="G80" i="5"/>
  <c r="G88" i="5"/>
  <c r="G96" i="5"/>
  <c r="G104" i="5"/>
  <c r="G112" i="5"/>
  <c r="G120" i="5"/>
  <c r="G128" i="5"/>
  <c r="G136" i="5"/>
  <c r="G144" i="5"/>
  <c r="G152" i="5"/>
  <c r="G160" i="5"/>
  <c r="G168" i="5"/>
  <c r="G176" i="5"/>
  <c r="G184" i="5"/>
  <c r="G192" i="5"/>
  <c r="G201" i="5"/>
  <c r="G209" i="5"/>
  <c r="G217" i="5"/>
  <c r="G225" i="5"/>
  <c r="G233" i="5"/>
  <c r="G241" i="5"/>
  <c r="G249" i="5"/>
  <c r="G257" i="5"/>
  <c r="G265" i="5"/>
  <c r="G273" i="5"/>
  <c r="G281" i="5"/>
  <c r="G289" i="5"/>
  <c r="G297" i="5"/>
  <c r="G8" i="5"/>
  <c r="G9" i="5"/>
  <c r="G17" i="5"/>
  <c r="G25" i="5"/>
  <c r="G33" i="5"/>
  <c r="G41" i="5"/>
  <c r="G49" i="5"/>
  <c r="G57" i="5"/>
  <c r="G65" i="5"/>
  <c r="G73" i="5"/>
  <c r="G81" i="5"/>
  <c r="G89" i="5"/>
  <c r="G97" i="5"/>
  <c r="G105" i="5"/>
  <c r="G113" i="5"/>
  <c r="G121" i="5"/>
  <c r="G129" i="5"/>
  <c r="G137" i="5"/>
  <c r="G145" i="5"/>
  <c r="G153" i="5"/>
  <c r="G161" i="5"/>
  <c r="G169" i="5"/>
  <c r="G177" i="5"/>
  <c r="G185" i="5"/>
  <c r="G193" i="5"/>
  <c r="G202" i="5"/>
  <c r="G210" i="5"/>
  <c r="G218" i="5"/>
  <c r="G226" i="5"/>
  <c r="G234" i="5"/>
  <c r="G242" i="5"/>
  <c r="G250" i="5"/>
  <c r="G258" i="5"/>
  <c r="G266" i="5"/>
  <c r="G274" i="5"/>
  <c r="G282" i="5"/>
  <c r="G290" i="5"/>
  <c r="G298" i="5"/>
  <c r="G196" i="5"/>
  <c r="G10" i="5"/>
  <c r="G18" i="5"/>
  <c r="G26" i="5"/>
  <c r="G34" i="5"/>
  <c r="G42" i="5"/>
  <c r="G50" i="5"/>
  <c r="G58" i="5"/>
  <c r="G66" i="5"/>
  <c r="G74" i="5"/>
  <c r="G82" i="5"/>
  <c r="G90" i="5"/>
  <c r="G98" i="5"/>
  <c r="G106" i="5"/>
  <c r="G114" i="5"/>
  <c r="G122" i="5"/>
  <c r="G130" i="5"/>
  <c r="G138" i="5"/>
  <c r="G146" i="5"/>
  <c r="G154" i="5"/>
  <c r="G162" i="5"/>
  <c r="G170" i="5"/>
  <c r="G178" i="5"/>
  <c r="G186" i="5"/>
  <c r="G194" i="5"/>
  <c r="G203" i="5"/>
  <c r="G211" i="5"/>
  <c r="G219" i="5"/>
  <c r="G227" i="5"/>
  <c r="G235" i="5"/>
  <c r="G243" i="5"/>
  <c r="G251" i="5"/>
  <c r="G259" i="5"/>
  <c r="G267" i="5"/>
  <c r="G275" i="5"/>
  <c r="G283" i="5"/>
  <c r="G291" i="5"/>
  <c r="G299" i="5"/>
  <c r="G11" i="5"/>
  <c r="G19" i="5"/>
  <c r="G27" i="5"/>
  <c r="G35" i="5"/>
  <c r="G43" i="5"/>
  <c r="G51" i="5"/>
  <c r="G59" i="5"/>
  <c r="G67" i="5"/>
  <c r="G75" i="5"/>
  <c r="G83" i="5"/>
  <c r="G91" i="5"/>
  <c r="G99" i="5"/>
  <c r="G107" i="5"/>
  <c r="G115" i="5"/>
  <c r="G123" i="5"/>
  <c r="G131" i="5"/>
  <c r="G139" i="5"/>
  <c r="G147" i="5"/>
  <c r="G155" i="5"/>
  <c r="G163" i="5"/>
  <c r="G171" i="5"/>
  <c r="G179" i="5"/>
  <c r="G187" i="5"/>
  <c r="G195" i="5"/>
  <c r="G204" i="5"/>
  <c r="G212" i="5"/>
  <c r="G220" i="5"/>
  <c r="G228" i="5"/>
  <c r="G236" i="5"/>
  <c r="G244" i="5"/>
  <c r="G252" i="5"/>
  <c r="G260" i="5"/>
  <c r="G268" i="5"/>
  <c r="G276" i="5"/>
  <c r="G284" i="5"/>
  <c r="G292" i="5"/>
  <c r="G300" i="5"/>
  <c r="G12" i="5"/>
  <c r="G20" i="5"/>
  <c r="G28" i="5"/>
  <c r="G36" i="5"/>
  <c r="G44" i="5"/>
  <c r="G52" i="5"/>
  <c r="G60" i="5"/>
  <c r="G68" i="5"/>
  <c r="G76" i="5"/>
  <c r="G84" i="5"/>
  <c r="G92" i="5"/>
  <c r="G100" i="5"/>
  <c r="G108" i="5"/>
  <c r="G116" i="5"/>
  <c r="G124" i="5"/>
  <c r="G132" i="5"/>
  <c r="G140" i="5"/>
  <c r="G148" i="5"/>
  <c r="G156" i="5"/>
  <c r="G164" i="5"/>
  <c r="G172" i="5"/>
  <c r="G180" i="5"/>
  <c r="G188" i="5"/>
  <c r="G197" i="5"/>
  <c r="G205" i="5"/>
  <c r="G213" i="5"/>
  <c r="G221" i="5"/>
  <c r="G229" i="5"/>
  <c r="G237" i="5"/>
  <c r="G245" i="5"/>
  <c r="G253" i="5"/>
  <c r="G261" i="5"/>
  <c r="G269" i="5"/>
  <c r="G277" i="5"/>
  <c r="G285" i="5"/>
  <c r="G293" i="5"/>
  <c r="G301" i="5"/>
  <c r="G13" i="5"/>
  <c r="G21" i="5"/>
  <c r="G29" i="5"/>
  <c r="G37" i="5"/>
  <c r="G45" i="5"/>
  <c r="G53" i="5"/>
  <c r="G61" i="5"/>
  <c r="G69" i="5"/>
  <c r="G77" i="5"/>
  <c r="G85" i="5"/>
  <c r="G93" i="5"/>
  <c r="G101" i="5"/>
  <c r="G109" i="5"/>
  <c r="G117" i="5"/>
  <c r="G125" i="5"/>
  <c r="G133" i="5"/>
  <c r="G141" i="5"/>
  <c r="G149" i="5"/>
  <c r="G157" i="5"/>
  <c r="G165" i="5"/>
  <c r="G173" i="5"/>
  <c r="G181" i="5"/>
  <c r="G189" i="5"/>
  <c r="G198" i="5"/>
  <c r="G206" i="5"/>
  <c r="G214" i="5"/>
  <c r="G222" i="5"/>
  <c r="G230" i="5"/>
  <c r="G238" i="5"/>
  <c r="G246" i="5"/>
  <c r="G254" i="5"/>
  <c r="G262" i="5"/>
  <c r="G270" i="5"/>
  <c r="G278" i="5"/>
  <c r="G286" i="5"/>
  <c r="G294" i="5"/>
  <c r="G14" i="5"/>
  <c r="G22" i="5"/>
  <c r="G30" i="5"/>
  <c r="G38" i="5"/>
  <c r="G46" i="5"/>
  <c r="G54" i="5"/>
  <c r="G62" i="5"/>
  <c r="G70" i="5"/>
  <c r="G78" i="5"/>
  <c r="G86" i="5"/>
  <c r="G94" i="5"/>
  <c r="G102" i="5"/>
  <c r="G110" i="5"/>
  <c r="G118" i="5"/>
  <c r="G126" i="5"/>
  <c r="G134" i="5"/>
  <c r="G142" i="5"/>
  <c r="G150" i="5"/>
  <c r="G158" i="5"/>
  <c r="G166" i="5"/>
  <c r="G174" i="5"/>
  <c r="G182" i="5"/>
  <c r="G190" i="5"/>
  <c r="G199" i="5"/>
  <c r="G207" i="5"/>
  <c r="G215" i="5"/>
  <c r="G223" i="5"/>
  <c r="G231" i="5"/>
  <c r="G239" i="5"/>
  <c r="G247" i="5"/>
  <c r="G255" i="5"/>
  <c r="G263" i="5"/>
  <c r="G271" i="5"/>
  <c r="G279" i="5"/>
  <c r="G287" i="5"/>
  <c r="G295" i="5"/>
  <c r="G15" i="5"/>
  <c r="G23" i="5"/>
  <c r="G31" i="5"/>
  <c r="G39" i="5"/>
  <c r="G47" i="5"/>
  <c r="G55" i="5"/>
  <c r="G63" i="5"/>
  <c r="G71" i="5"/>
  <c r="G79" i="5"/>
  <c r="G87" i="5"/>
  <c r="G95" i="5"/>
  <c r="G103" i="5"/>
  <c r="G111" i="5"/>
  <c r="G119" i="5"/>
  <c r="G127" i="5"/>
  <c r="G135" i="5"/>
  <c r="G143" i="5"/>
  <c r="G151" i="5"/>
  <c r="G159" i="5"/>
  <c r="G167" i="5"/>
  <c r="G175" i="5"/>
  <c r="G183" i="5"/>
  <c r="G191" i="5"/>
  <c r="G200" i="5"/>
  <c r="G208" i="5"/>
  <c r="G216" i="5"/>
  <c r="G224" i="5"/>
  <c r="G232" i="5"/>
  <c r="G240" i="5"/>
  <c r="G248" i="5"/>
  <c r="G256" i="5"/>
  <c r="G264" i="5"/>
  <c r="G272" i="5"/>
  <c r="G280" i="5"/>
  <c r="G288" i="5"/>
  <c r="G296" i="5"/>
  <c r="G3" i="5"/>
  <c r="J11" i="5" l="1"/>
  <c r="K10" i="5"/>
  <c r="N9" i="5"/>
  <c r="O9" i="5" s="1"/>
  <c r="E9" i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C9" i="1"/>
  <c r="C10" i="1" s="1"/>
  <c r="J12" i="5" l="1"/>
  <c r="K11" i="5"/>
  <c r="N10" i="5"/>
  <c r="O10" i="5" s="1"/>
  <c r="D10" i="1"/>
  <c r="F10" i="1"/>
  <c r="C11" i="1"/>
  <c r="F9" i="1"/>
  <c r="D9" i="1"/>
  <c r="J13" i="5" l="1"/>
  <c r="K12" i="5"/>
  <c r="M11" i="5"/>
  <c r="N11" i="5" s="1"/>
  <c r="O11" i="5" s="1"/>
  <c r="G9" i="1"/>
  <c r="G10" i="1"/>
  <c r="F11" i="1"/>
  <c r="C12" i="1"/>
  <c r="D11" i="1"/>
  <c r="J14" i="5" l="1"/>
  <c r="K13" i="5"/>
  <c r="M12" i="5"/>
  <c r="N12" i="5" s="1"/>
  <c r="O12" i="5" s="1"/>
  <c r="G11" i="1"/>
  <c r="F12" i="1"/>
  <c r="C13" i="1"/>
  <c r="D12" i="1"/>
  <c r="J15" i="5" l="1"/>
  <c r="K14" i="5"/>
  <c r="M13" i="5"/>
  <c r="N13" i="5" s="1"/>
  <c r="O13" i="5" s="1"/>
  <c r="C14" i="1"/>
  <c r="D13" i="1"/>
  <c r="F13" i="1"/>
  <c r="G12" i="1"/>
  <c r="J16" i="5" l="1"/>
  <c r="K15" i="5"/>
  <c r="M14" i="5"/>
  <c r="N14" i="5" s="1"/>
  <c r="O14" i="5" s="1"/>
  <c r="G13" i="1"/>
  <c r="G4" i="2"/>
  <c r="F14" i="1"/>
  <c r="C15" i="1"/>
  <c r="D14" i="1"/>
  <c r="J17" i="5" l="1"/>
  <c r="K16" i="5"/>
  <c r="M15" i="5"/>
  <c r="N15" i="5" s="1"/>
  <c r="O15" i="5" s="1"/>
  <c r="G5" i="2"/>
  <c r="G6" i="2"/>
  <c r="F15" i="1"/>
  <c r="C16" i="1"/>
  <c r="D15" i="1"/>
  <c r="G14" i="1"/>
  <c r="J18" i="5" l="1"/>
  <c r="K17" i="5"/>
  <c r="M16" i="5"/>
  <c r="N16" i="5" s="1"/>
  <c r="O16" i="5" s="1"/>
  <c r="F16" i="1"/>
  <c r="C17" i="1"/>
  <c r="D16" i="1"/>
  <c r="G15" i="1"/>
  <c r="J19" i="5" l="1"/>
  <c r="K18" i="5"/>
  <c r="M17" i="5"/>
  <c r="N17" i="5" s="1"/>
  <c r="O17" i="5" s="1"/>
  <c r="C18" i="1"/>
  <c r="D17" i="1"/>
  <c r="F17" i="1"/>
  <c r="G16" i="1"/>
  <c r="J20" i="5" l="1"/>
  <c r="K19" i="5"/>
  <c r="M18" i="5"/>
  <c r="N18" i="5" s="1"/>
  <c r="O18" i="5" s="1"/>
  <c r="G17" i="1"/>
  <c r="F18" i="1"/>
  <c r="D18" i="1"/>
  <c r="C19" i="1"/>
  <c r="J21" i="5" l="1"/>
  <c r="K20" i="5"/>
  <c r="M19" i="5"/>
  <c r="N19" i="5" s="1"/>
  <c r="O19" i="5" s="1"/>
  <c r="G18" i="1"/>
  <c r="H4" i="2"/>
  <c r="F19" i="1"/>
  <c r="C20" i="1"/>
  <c r="D19" i="1"/>
  <c r="J22" i="5" l="1"/>
  <c r="K21" i="5"/>
  <c r="H5" i="2"/>
  <c r="H6" i="2"/>
  <c r="F20" i="1"/>
  <c r="C21" i="1"/>
  <c r="D20" i="1"/>
  <c r="G19" i="1"/>
  <c r="J23" i="5" l="1"/>
  <c r="K22" i="5"/>
  <c r="M20" i="5"/>
  <c r="G20" i="1"/>
  <c r="C22" i="1"/>
  <c r="D21" i="1"/>
  <c r="F21" i="1"/>
  <c r="G21" i="1" s="1"/>
  <c r="J24" i="5" l="1"/>
  <c r="K23" i="5"/>
  <c r="M21" i="5"/>
  <c r="N21" i="5" s="1"/>
  <c r="O21" i="5" s="1"/>
  <c r="N20" i="5"/>
  <c r="O20" i="5" s="1"/>
  <c r="D22" i="1"/>
  <c r="F22" i="1"/>
  <c r="C23" i="1"/>
  <c r="J25" i="5" l="1"/>
  <c r="K24" i="5"/>
  <c r="M22" i="5"/>
  <c r="N22" i="5" s="1"/>
  <c r="O22" i="5" s="1"/>
  <c r="G22" i="1"/>
  <c r="F23" i="1"/>
  <c r="I4" i="2" s="1"/>
  <c r="C24" i="1"/>
  <c r="D23" i="1"/>
  <c r="J26" i="5" l="1"/>
  <c r="K25" i="5"/>
  <c r="M23" i="5"/>
  <c r="I5" i="2"/>
  <c r="I6" i="2"/>
  <c r="G23" i="1"/>
  <c r="F24" i="1"/>
  <c r="C25" i="1"/>
  <c r="D24" i="1"/>
  <c r="J27" i="5" l="1"/>
  <c r="K26" i="5"/>
  <c r="M24" i="5"/>
  <c r="N24" i="5" s="1"/>
  <c r="O24" i="5" s="1"/>
  <c r="N23" i="5"/>
  <c r="O23" i="5" s="1"/>
  <c r="G24" i="1"/>
  <c r="C26" i="1"/>
  <c r="D25" i="1"/>
  <c r="F25" i="1"/>
  <c r="J28" i="5" l="1"/>
  <c r="K27" i="5"/>
  <c r="M25" i="5"/>
  <c r="N25" i="5" s="1"/>
  <c r="O25" i="5" s="1"/>
  <c r="F26" i="1"/>
  <c r="C27" i="1"/>
  <c r="D26" i="1"/>
  <c r="G25" i="1"/>
  <c r="J29" i="5" l="1"/>
  <c r="K28" i="5"/>
  <c r="M26" i="5"/>
  <c r="G26" i="1"/>
  <c r="F27" i="1"/>
  <c r="C28" i="1"/>
  <c r="D27" i="1"/>
  <c r="J30" i="5" l="1"/>
  <c r="K29" i="5"/>
  <c r="M27" i="5"/>
  <c r="N27" i="5" s="1"/>
  <c r="O27" i="5" s="1"/>
  <c r="N26" i="5"/>
  <c r="O26" i="5" s="1"/>
  <c r="G27" i="1"/>
  <c r="F28" i="1"/>
  <c r="C29" i="1"/>
  <c r="D28" i="1"/>
  <c r="J31" i="5" l="1"/>
  <c r="K30" i="5"/>
  <c r="M28" i="5"/>
  <c r="G28" i="1"/>
  <c r="J4" i="2"/>
  <c r="C30" i="1"/>
  <c r="D29" i="1"/>
  <c r="F29" i="1"/>
  <c r="J32" i="5" l="1"/>
  <c r="K31" i="5"/>
  <c r="M29" i="5"/>
  <c r="N29" i="5" s="1"/>
  <c r="O29" i="5" s="1"/>
  <c r="N28" i="5"/>
  <c r="O28" i="5" s="1"/>
  <c r="J5" i="2"/>
  <c r="J6" i="2"/>
  <c r="G29" i="1"/>
  <c r="C31" i="1"/>
  <c r="F30" i="1"/>
  <c r="D30" i="1"/>
  <c r="J33" i="5" l="1"/>
  <c r="K32" i="5"/>
  <c r="M30" i="5"/>
  <c r="N30" i="5" s="1"/>
  <c r="O30" i="5" s="1"/>
  <c r="G30" i="1"/>
  <c r="F31" i="1"/>
  <c r="C32" i="1"/>
  <c r="D31" i="1"/>
  <c r="J34" i="5" l="1"/>
  <c r="K33" i="5"/>
  <c r="M31" i="5"/>
  <c r="G31" i="1"/>
  <c r="F32" i="1"/>
  <c r="C33" i="1"/>
  <c r="D32" i="1"/>
  <c r="J35" i="5" l="1"/>
  <c r="K34" i="5"/>
  <c r="M32" i="5"/>
  <c r="N32" i="5" s="1"/>
  <c r="O32" i="5" s="1"/>
  <c r="N31" i="5"/>
  <c r="O31" i="5" s="1"/>
  <c r="G32" i="1"/>
  <c r="C34" i="1"/>
  <c r="D33" i="1"/>
  <c r="F33" i="1"/>
  <c r="K4" i="2" s="1"/>
  <c r="J36" i="5" l="1"/>
  <c r="K35" i="5"/>
  <c r="M33" i="5"/>
  <c r="K5" i="2"/>
  <c r="K6" i="2"/>
  <c r="G33" i="1"/>
  <c r="C35" i="1"/>
  <c r="F34" i="1"/>
  <c r="D34" i="1"/>
  <c r="J37" i="5" l="1"/>
  <c r="K36" i="5"/>
  <c r="M34" i="5"/>
  <c r="N34" i="5" s="1"/>
  <c r="O34" i="5" s="1"/>
  <c r="N33" i="5"/>
  <c r="O33" i="5" s="1"/>
  <c r="G34" i="1"/>
  <c r="F35" i="1"/>
  <c r="C36" i="1"/>
  <c r="D35" i="1"/>
  <c r="J38" i="5" l="1"/>
  <c r="K37" i="5"/>
  <c r="M35" i="5"/>
  <c r="N35" i="5" s="1"/>
  <c r="O35" i="5" s="1"/>
  <c r="G35" i="1"/>
  <c r="F36" i="1"/>
  <c r="C37" i="1"/>
  <c r="D36" i="1"/>
  <c r="J39" i="5" l="1"/>
  <c r="K38" i="5"/>
  <c r="M36" i="5"/>
  <c r="G36" i="1"/>
  <c r="C38" i="1"/>
  <c r="D37" i="1"/>
  <c r="F37" i="1"/>
  <c r="J40" i="5" l="1"/>
  <c r="K39" i="5"/>
  <c r="M37" i="5"/>
  <c r="N37" i="5" s="1"/>
  <c r="O37" i="5" s="1"/>
  <c r="N36" i="5"/>
  <c r="O36" i="5" s="1"/>
  <c r="G37" i="1"/>
  <c r="D38" i="1"/>
  <c r="F38" i="1"/>
  <c r="L4" i="2" s="1"/>
  <c r="J41" i="5" l="1"/>
  <c r="K40" i="5"/>
  <c r="M38" i="5"/>
  <c r="N38" i="5" s="1"/>
  <c r="O38" i="5" s="1"/>
  <c r="L5" i="2"/>
  <c r="L6" i="2"/>
  <c r="G38" i="1"/>
  <c r="K41" i="5" l="1"/>
  <c r="J42" i="5"/>
  <c r="M39" i="5"/>
  <c r="N39" i="5" s="1"/>
  <c r="O39" i="5" s="1"/>
  <c r="J43" i="5" l="1"/>
  <c r="K42" i="5"/>
  <c r="M40" i="5"/>
  <c r="N40" i="5" s="1"/>
  <c r="O40" i="5" s="1"/>
  <c r="J44" i="5" l="1"/>
  <c r="K43" i="5"/>
  <c r="M41" i="5"/>
  <c r="N41" i="5" s="1"/>
  <c r="O41" i="5" s="1"/>
  <c r="J45" i="5" l="1"/>
  <c r="K44" i="5"/>
  <c r="M42" i="5"/>
  <c r="N42" i="5" s="1"/>
  <c r="O42" i="5" s="1"/>
  <c r="J46" i="5" l="1"/>
  <c r="K45" i="5"/>
  <c r="M43" i="5"/>
  <c r="J47" i="5" l="1"/>
  <c r="K46" i="5"/>
  <c r="M44" i="5"/>
  <c r="N44" i="5" s="1"/>
  <c r="O44" i="5" s="1"/>
  <c r="N43" i="5"/>
  <c r="O43" i="5" s="1"/>
  <c r="K47" i="5" l="1"/>
  <c r="J48" i="5"/>
  <c r="M45" i="5"/>
  <c r="N45" i="5" s="1"/>
  <c r="O45" i="5" s="1"/>
  <c r="J49" i="5" l="1"/>
  <c r="K48" i="5"/>
  <c r="M46" i="5"/>
  <c r="J50" i="5" l="1"/>
  <c r="K49" i="5"/>
  <c r="M47" i="5"/>
  <c r="N47" i="5" s="1"/>
  <c r="O47" i="5" s="1"/>
  <c r="N46" i="5"/>
  <c r="O46" i="5" s="1"/>
  <c r="M48" i="5" l="1"/>
  <c r="N48" i="5" s="1"/>
  <c r="O48" i="5" s="1"/>
  <c r="K50" i="5"/>
  <c r="J51" i="5"/>
  <c r="M49" i="5" l="1"/>
  <c r="K51" i="5"/>
  <c r="J52" i="5"/>
  <c r="M50" i="5"/>
  <c r="N50" i="5" s="1"/>
  <c r="O50" i="5" s="1"/>
  <c r="N49" i="5"/>
  <c r="O49" i="5" s="1"/>
  <c r="K52" i="5" l="1"/>
  <c r="J53" i="5"/>
  <c r="M51" i="5"/>
  <c r="N51" i="5" s="1"/>
  <c r="O51" i="5" s="1"/>
  <c r="J54" i="5" l="1"/>
  <c r="K53" i="5"/>
  <c r="M52" i="5"/>
  <c r="N52" i="5" s="1"/>
  <c r="O52" i="5" s="1"/>
  <c r="K54" i="5" l="1"/>
  <c r="J55" i="5"/>
  <c r="M53" i="5"/>
  <c r="N53" i="5" s="1"/>
  <c r="O53" i="5" s="1"/>
  <c r="J56" i="5" l="1"/>
  <c r="K55" i="5"/>
  <c r="M54" i="5"/>
  <c r="N54" i="5" s="1"/>
  <c r="O54" i="5" s="1"/>
  <c r="K56" i="5" l="1"/>
  <c r="J57" i="5"/>
  <c r="M55" i="5"/>
  <c r="N55" i="5" s="1"/>
  <c r="O55" i="5" s="1"/>
  <c r="K57" i="5" l="1"/>
  <c r="J58" i="5"/>
  <c r="M56" i="5"/>
  <c r="N56" i="5" s="1"/>
  <c r="O56" i="5" s="1"/>
  <c r="K58" i="5" l="1"/>
  <c r="J59" i="5"/>
  <c r="M57" i="5"/>
  <c r="N57" i="5" s="1"/>
  <c r="O57" i="5" s="1"/>
  <c r="J60" i="5" l="1"/>
  <c r="K59" i="5"/>
  <c r="M58" i="5"/>
  <c r="N58" i="5" s="1"/>
  <c r="O58" i="5" s="1"/>
  <c r="K60" i="5" l="1"/>
  <c r="J61" i="5"/>
  <c r="M59" i="5"/>
  <c r="N59" i="5" s="1"/>
  <c r="O59" i="5" s="1"/>
  <c r="K61" i="5" l="1"/>
  <c r="J62" i="5"/>
  <c r="M60" i="5"/>
  <c r="J63" i="5" l="1"/>
  <c r="K62" i="5"/>
  <c r="M61" i="5"/>
  <c r="N61" i="5" s="1"/>
  <c r="O61" i="5" s="1"/>
  <c r="N60" i="5"/>
  <c r="O60" i="5" s="1"/>
  <c r="K63" i="5" l="1"/>
  <c r="J64" i="5"/>
  <c r="M62" i="5"/>
  <c r="N62" i="5" s="1"/>
  <c r="O62" i="5" s="1"/>
  <c r="J65" i="5" l="1"/>
  <c r="K64" i="5"/>
  <c r="M63" i="5"/>
  <c r="N63" i="5" s="1"/>
  <c r="O63" i="5" s="1"/>
  <c r="K65" i="5" l="1"/>
  <c r="J66" i="5"/>
  <c r="M64" i="5"/>
  <c r="N64" i="5" s="1"/>
  <c r="O64" i="5" s="1"/>
  <c r="K66" i="5" l="1"/>
  <c r="J67" i="5"/>
  <c r="M65" i="5"/>
  <c r="N65" i="5" s="1"/>
  <c r="O65" i="5" s="1"/>
  <c r="K67" i="5" l="1"/>
  <c r="J68" i="5"/>
  <c r="M66" i="5"/>
  <c r="N66" i="5" s="1"/>
  <c r="O66" i="5" s="1"/>
  <c r="J69" i="5" l="1"/>
  <c r="K68" i="5"/>
  <c r="M67" i="5"/>
  <c r="N67" i="5" s="1"/>
  <c r="O67" i="5" s="1"/>
  <c r="J70" i="5" l="1"/>
  <c r="K69" i="5"/>
  <c r="M68" i="5"/>
  <c r="N68" i="5" s="1"/>
  <c r="O68" i="5" s="1"/>
  <c r="J71" i="5" l="1"/>
  <c r="K70" i="5"/>
  <c r="M69" i="5"/>
  <c r="N69" i="5" s="1"/>
  <c r="O69" i="5" s="1"/>
  <c r="K71" i="5" l="1"/>
  <c r="J72" i="5"/>
  <c r="M70" i="5"/>
  <c r="N70" i="5" s="1"/>
  <c r="O70" i="5" s="1"/>
  <c r="J73" i="5" l="1"/>
  <c r="K72" i="5"/>
  <c r="M71" i="5"/>
  <c r="N71" i="5" s="1"/>
  <c r="O71" i="5" s="1"/>
  <c r="K73" i="5" l="1"/>
  <c r="J74" i="5"/>
  <c r="M72" i="5"/>
  <c r="N72" i="5" s="1"/>
  <c r="O72" i="5" s="1"/>
  <c r="J75" i="5" l="1"/>
  <c r="K74" i="5"/>
  <c r="M73" i="5"/>
  <c r="N73" i="5" s="1"/>
  <c r="O73" i="5" s="1"/>
  <c r="K75" i="5" l="1"/>
  <c r="J76" i="5"/>
  <c r="M74" i="5"/>
  <c r="N74" i="5" s="1"/>
  <c r="O74" i="5" s="1"/>
  <c r="K76" i="5" l="1"/>
  <c r="J77" i="5"/>
  <c r="M75" i="5"/>
  <c r="N75" i="5" s="1"/>
  <c r="O75" i="5" s="1"/>
  <c r="K77" i="5" l="1"/>
  <c r="J78" i="5"/>
  <c r="M76" i="5"/>
  <c r="N76" i="5" s="1"/>
  <c r="O76" i="5" s="1"/>
  <c r="J79" i="5" l="1"/>
  <c r="K78" i="5"/>
  <c r="M77" i="5"/>
  <c r="N77" i="5" s="1"/>
  <c r="O77" i="5" s="1"/>
  <c r="K79" i="5" l="1"/>
  <c r="J80" i="5"/>
  <c r="M78" i="5"/>
  <c r="N78" i="5" s="1"/>
  <c r="O78" i="5" s="1"/>
  <c r="J81" i="5" l="1"/>
  <c r="K80" i="5"/>
  <c r="M79" i="5"/>
  <c r="N79" i="5" s="1"/>
  <c r="O79" i="5" s="1"/>
  <c r="J82" i="5" l="1"/>
  <c r="K81" i="5"/>
  <c r="M80" i="5"/>
  <c r="K82" i="5" l="1"/>
  <c r="J83" i="5"/>
  <c r="M81" i="5"/>
  <c r="N81" i="5" s="1"/>
  <c r="O81" i="5" s="1"/>
  <c r="N80" i="5"/>
  <c r="O80" i="5" s="1"/>
  <c r="K83" i="5" l="1"/>
  <c r="J84" i="5"/>
  <c r="M82" i="5"/>
  <c r="N82" i="5" s="1"/>
  <c r="O82" i="5" s="1"/>
  <c r="J85" i="5" l="1"/>
  <c r="K84" i="5"/>
  <c r="M83" i="5"/>
  <c r="N83" i="5" s="1"/>
  <c r="O83" i="5" s="1"/>
  <c r="J86" i="5" l="1"/>
  <c r="K85" i="5"/>
  <c r="M84" i="5"/>
  <c r="N84" i="5" s="1"/>
  <c r="O84" i="5" s="1"/>
  <c r="K86" i="5" l="1"/>
  <c r="J87" i="5"/>
  <c r="M85" i="5"/>
  <c r="N85" i="5" s="1"/>
  <c r="O85" i="5" s="1"/>
  <c r="J88" i="5" l="1"/>
  <c r="K87" i="5"/>
  <c r="M86" i="5"/>
  <c r="N86" i="5" s="1"/>
  <c r="O86" i="5" s="1"/>
  <c r="J89" i="5" l="1"/>
  <c r="K88" i="5"/>
  <c r="M87" i="5"/>
  <c r="N87" i="5" s="1"/>
  <c r="O87" i="5" s="1"/>
  <c r="J90" i="5" l="1"/>
  <c r="K89" i="5"/>
  <c r="M88" i="5"/>
  <c r="N88" i="5" s="1"/>
  <c r="O88" i="5" s="1"/>
  <c r="J91" i="5" l="1"/>
  <c r="K90" i="5"/>
  <c r="M89" i="5"/>
  <c r="N89" i="5" s="1"/>
  <c r="O89" i="5" s="1"/>
  <c r="J92" i="5" l="1"/>
  <c r="K91" i="5"/>
  <c r="M90" i="5"/>
  <c r="N90" i="5" s="1"/>
  <c r="O90" i="5" s="1"/>
  <c r="K92" i="5" l="1"/>
  <c r="J93" i="5"/>
  <c r="M91" i="5"/>
  <c r="N91" i="5" s="1"/>
  <c r="O91" i="5" s="1"/>
  <c r="K93" i="5" l="1"/>
  <c r="J94" i="5"/>
  <c r="M92" i="5"/>
  <c r="N92" i="5" s="1"/>
  <c r="O92" i="5" s="1"/>
  <c r="J95" i="5" l="1"/>
  <c r="K94" i="5"/>
  <c r="M93" i="5"/>
  <c r="N93" i="5" s="1"/>
  <c r="O93" i="5" s="1"/>
  <c r="K95" i="5" l="1"/>
  <c r="J96" i="5"/>
  <c r="M94" i="5"/>
  <c r="N94" i="5" s="1"/>
  <c r="O94" i="5" s="1"/>
  <c r="J97" i="5" l="1"/>
  <c r="K96" i="5"/>
  <c r="M95" i="5"/>
  <c r="N95" i="5" s="1"/>
  <c r="O95" i="5" s="1"/>
  <c r="K97" i="5" l="1"/>
  <c r="J98" i="5"/>
  <c r="M96" i="5"/>
  <c r="K98" i="5" l="1"/>
  <c r="J99" i="5"/>
  <c r="M97" i="5"/>
  <c r="N97" i="5" s="1"/>
  <c r="O97" i="5" s="1"/>
  <c r="N96" i="5"/>
  <c r="O96" i="5" s="1"/>
  <c r="J100" i="5" l="1"/>
  <c r="K99" i="5"/>
  <c r="M98" i="5"/>
  <c r="N98" i="5" s="1"/>
  <c r="O98" i="5" s="1"/>
  <c r="J101" i="5" l="1"/>
  <c r="K100" i="5"/>
  <c r="M99" i="5"/>
  <c r="N99" i="5" s="1"/>
  <c r="O99" i="5" s="1"/>
  <c r="K101" i="5" l="1"/>
  <c r="J102" i="5"/>
  <c r="M100" i="5"/>
  <c r="N100" i="5" s="1"/>
  <c r="O100" i="5" s="1"/>
  <c r="J103" i="5" l="1"/>
  <c r="K102" i="5"/>
  <c r="M101" i="5"/>
  <c r="N101" i="5" s="1"/>
  <c r="O101" i="5" s="1"/>
  <c r="K103" i="5" l="1"/>
  <c r="J104" i="5"/>
  <c r="M102" i="5"/>
  <c r="N102" i="5" s="1"/>
  <c r="O102" i="5" s="1"/>
  <c r="J105" i="5" l="1"/>
  <c r="K104" i="5"/>
  <c r="M103" i="5"/>
  <c r="N103" i="5" s="1"/>
  <c r="O103" i="5" s="1"/>
  <c r="K105" i="5" l="1"/>
  <c r="J106" i="5"/>
  <c r="M104" i="5"/>
  <c r="N104" i="5" s="1"/>
  <c r="O104" i="5" s="1"/>
  <c r="J107" i="5" l="1"/>
  <c r="K106" i="5"/>
  <c r="M105" i="5"/>
  <c r="N105" i="5" s="1"/>
  <c r="O105" i="5" s="1"/>
  <c r="K107" i="5" l="1"/>
  <c r="J108" i="5"/>
  <c r="M106" i="5"/>
  <c r="N106" i="5" s="1"/>
  <c r="O106" i="5" s="1"/>
  <c r="J109" i="5" l="1"/>
  <c r="K108" i="5"/>
  <c r="M107" i="5"/>
  <c r="N107" i="5" s="1"/>
  <c r="O107" i="5" s="1"/>
  <c r="J110" i="5" l="1"/>
  <c r="K109" i="5"/>
  <c r="M108" i="5"/>
  <c r="N108" i="5" s="1"/>
  <c r="O108" i="5" s="1"/>
  <c r="J111" i="5" l="1"/>
  <c r="K110" i="5"/>
  <c r="M109" i="5"/>
  <c r="N109" i="5" s="1"/>
  <c r="O109" i="5" s="1"/>
  <c r="K111" i="5" l="1"/>
  <c r="J112" i="5"/>
  <c r="M110" i="5"/>
  <c r="N110" i="5" s="1"/>
  <c r="O110" i="5" s="1"/>
  <c r="J113" i="5" l="1"/>
  <c r="K112" i="5"/>
  <c r="M111" i="5"/>
  <c r="N111" i="5" s="1"/>
  <c r="O111" i="5" s="1"/>
  <c r="J114" i="5" l="1"/>
  <c r="K113" i="5"/>
  <c r="M112" i="5"/>
  <c r="N112" i="5" s="1"/>
  <c r="O112" i="5" s="1"/>
  <c r="K114" i="5" l="1"/>
  <c r="J115" i="5"/>
  <c r="M113" i="5"/>
  <c r="N113" i="5" s="1"/>
  <c r="O113" i="5" s="1"/>
  <c r="J116" i="5" l="1"/>
  <c r="K115" i="5"/>
  <c r="M114" i="5"/>
  <c r="N114" i="5" s="1"/>
  <c r="O114" i="5" s="1"/>
  <c r="K116" i="5" l="1"/>
  <c r="J117" i="5"/>
  <c r="M115" i="5"/>
  <c r="N115" i="5" s="1"/>
  <c r="O115" i="5" s="1"/>
  <c r="K117" i="5" l="1"/>
  <c r="J118" i="5"/>
  <c r="M116" i="5"/>
  <c r="N116" i="5" s="1"/>
  <c r="O116" i="5" s="1"/>
  <c r="K118" i="5" l="1"/>
  <c r="J119" i="5"/>
  <c r="M117" i="5"/>
  <c r="N117" i="5" s="1"/>
  <c r="O117" i="5" s="1"/>
  <c r="K119" i="5" l="1"/>
  <c r="J120" i="5"/>
  <c r="M118" i="5"/>
  <c r="N118" i="5" s="1"/>
  <c r="O118" i="5" s="1"/>
  <c r="K120" i="5" l="1"/>
  <c r="J121" i="5"/>
  <c r="M119" i="5"/>
  <c r="N119" i="5" s="1"/>
  <c r="O119" i="5" s="1"/>
  <c r="K121" i="5" l="1"/>
  <c r="J122" i="5"/>
  <c r="M120" i="5"/>
  <c r="J123" i="5" l="1"/>
  <c r="K122" i="5"/>
  <c r="M121" i="5"/>
  <c r="N121" i="5" s="1"/>
  <c r="O121" i="5" s="1"/>
  <c r="N120" i="5"/>
  <c r="O120" i="5" s="1"/>
  <c r="K123" i="5" l="1"/>
  <c r="J124" i="5"/>
  <c r="M122" i="5"/>
  <c r="N122" i="5" s="1"/>
  <c r="O122" i="5" s="1"/>
  <c r="K124" i="5" l="1"/>
  <c r="J125" i="5"/>
  <c r="M123" i="5"/>
  <c r="N123" i="5" s="1"/>
  <c r="O123" i="5" s="1"/>
  <c r="J126" i="5" l="1"/>
  <c r="K125" i="5"/>
  <c r="M124" i="5"/>
  <c r="N124" i="5" s="1"/>
  <c r="O124" i="5" s="1"/>
  <c r="J127" i="5" l="1"/>
  <c r="K126" i="5"/>
  <c r="M125" i="5"/>
  <c r="N125" i="5" s="1"/>
  <c r="O125" i="5" s="1"/>
  <c r="K127" i="5" l="1"/>
  <c r="J128" i="5"/>
  <c r="M126" i="5"/>
  <c r="N126" i="5" s="1"/>
  <c r="O126" i="5" s="1"/>
  <c r="J129" i="5" l="1"/>
  <c r="K128" i="5"/>
  <c r="M127" i="5"/>
  <c r="K129" i="5" l="1"/>
  <c r="J130" i="5"/>
  <c r="M128" i="5"/>
  <c r="N128" i="5" s="1"/>
  <c r="O128" i="5" s="1"/>
  <c r="N127" i="5"/>
  <c r="O127" i="5" s="1"/>
  <c r="J131" i="5" l="1"/>
  <c r="K130" i="5"/>
  <c r="M129" i="5"/>
  <c r="N129" i="5" s="1"/>
  <c r="O129" i="5" s="1"/>
  <c r="J132" i="5" l="1"/>
  <c r="K131" i="5"/>
  <c r="M130" i="5"/>
  <c r="N130" i="5" s="1"/>
  <c r="O130" i="5" s="1"/>
  <c r="K132" i="5" l="1"/>
  <c r="J133" i="5"/>
  <c r="M131" i="5"/>
  <c r="N131" i="5" s="1"/>
  <c r="O131" i="5" s="1"/>
  <c r="K133" i="5" l="1"/>
  <c r="J134" i="5"/>
  <c r="M132" i="5"/>
  <c r="N132" i="5" s="1"/>
  <c r="O132" i="5" s="1"/>
  <c r="J135" i="5" l="1"/>
  <c r="K134" i="5"/>
  <c r="M133" i="5"/>
  <c r="N133" i="5" s="1"/>
  <c r="O133" i="5" s="1"/>
  <c r="K135" i="5" l="1"/>
  <c r="J136" i="5"/>
  <c r="M134" i="5"/>
  <c r="N134" i="5" s="1"/>
  <c r="O134" i="5" s="1"/>
  <c r="J137" i="5" l="1"/>
  <c r="K136" i="5"/>
  <c r="M135" i="5"/>
  <c r="N135" i="5" s="1"/>
  <c r="O135" i="5" s="1"/>
  <c r="K137" i="5" l="1"/>
  <c r="J138" i="5"/>
  <c r="M136" i="5"/>
  <c r="N136" i="5" s="1"/>
  <c r="O136" i="5" s="1"/>
  <c r="J139" i="5" l="1"/>
  <c r="K138" i="5"/>
  <c r="M137" i="5"/>
  <c r="N137" i="5" s="1"/>
  <c r="O137" i="5" s="1"/>
  <c r="K139" i="5" l="1"/>
  <c r="J140" i="5"/>
  <c r="M138" i="5"/>
  <c r="N138" i="5" s="1"/>
  <c r="O138" i="5" s="1"/>
  <c r="J141" i="5" l="1"/>
  <c r="K140" i="5"/>
  <c r="M139" i="5"/>
  <c r="N139" i="5" s="1"/>
  <c r="O139" i="5" s="1"/>
  <c r="K141" i="5" l="1"/>
  <c r="J142" i="5"/>
  <c r="M140" i="5"/>
  <c r="K142" i="5" l="1"/>
  <c r="J143" i="5"/>
  <c r="M141" i="5"/>
  <c r="N141" i="5" s="1"/>
  <c r="O141" i="5" s="1"/>
  <c r="N140" i="5"/>
  <c r="O140" i="5" s="1"/>
  <c r="K143" i="5" l="1"/>
  <c r="J144" i="5"/>
  <c r="M142" i="5"/>
  <c r="N142" i="5" s="1"/>
  <c r="O142" i="5" s="1"/>
  <c r="J145" i="5" l="1"/>
  <c r="K144" i="5"/>
  <c r="M143" i="5"/>
  <c r="N143" i="5" s="1"/>
  <c r="O143" i="5" s="1"/>
  <c r="K145" i="5" l="1"/>
  <c r="J146" i="5"/>
  <c r="M144" i="5"/>
  <c r="N144" i="5" s="1"/>
  <c r="O144" i="5" s="1"/>
  <c r="K146" i="5" l="1"/>
  <c r="J147" i="5"/>
  <c r="M145" i="5"/>
  <c r="N145" i="5" s="1"/>
  <c r="O145" i="5" s="1"/>
  <c r="J148" i="5" l="1"/>
  <c r="K147" i="5"/>
  <c r="M146" i="5"/>
  <c r="N146" i="5" s="1"/>
  <c r="O146" i="5" s="1"/>
  <c r="K148" i="5" l="1"/>
  <c r="J149" i="5"/>
  <c r="M147" i="5"/>
  <c r="N147" i="5" s="1"/>
  <c r="O147" i="5" s="1"/>
  <c r="K149" i="5" l="1"/>
  <c r="J150" i="5"/>
  <c r="M148" i="5"/>
  <c r="J151" i="5" l="1"/>
  <c r="K150" i="5"/>
  <c r="M149" i="5"/>
  <c r="N149" i="5" s="1"/>
  <c r="O149" i="5" s="1"/>
  <c r="N148" i="5"/>
  <c r="O148" i="5" s="1"/>
  <c r="J152" i="5" l="1"/>
  <c r="K151" i="5"/>
  <c r="M150" i="5"/>
  <c r="N150" i="5" s="1"/>
  <c r="O150" i="5" s="1"/>
  <c r="J153" i="5" l="1"/>
  <c r="K152" i="5"/>
  <c r="M151" i="5"/>
  <c r="N151" i="5" s="1"/>
  <c r="O151" i="5" s="1"/>
  <c r="J154" i="5" l="1"/>
  <c r="K153" i="5"/>
  <c r="M152" i="5"/>
  <c r="N152" i="5" s="1"/>
  <c r="O152" i="5" s="1"/>
  <c r="J155" i="5" l="1"/>
  <c r="K154" i="5"/>
  <c r="M153" i="5"/>
  <c r="J156" i="5" l="1"/>
  <c r="K155" i="5"/>
  <c r="M154" i="5"/>
  <c r="N154" i="5" s="1"/>
  <c r="O154" i="5" s="1"/>
  <c r="N153" i="5"/>
  <c r="O153" i="5" s="1"/>
  <c r="J157" i="5" l="1"/>
  <c r="K156" i="5"/>
  <c r="M155" i="5"/>
  <c r="N155" i="5" s="1"/>
  <c r="O155" i="5" s="1"/>
  <c r="J158" i="5" l="1"/>
  <c r="K157" i="5"/>
  <c r="M156" i="5"/>
  <c r="N156" i="5" s="1"/>
  <c r="O156" i="5" s="1"/>
  <c r="J159" i="5" l="1"/>
  <c r="K158" i="5"/>
  <c r="M157" i="5"/>
  <c r="N157" i="5" s="1"/>
  <c r="O157" i="5" s="1"/>
  <c r="K159" i="5" l="1"/>
  <c r="J160" i="5"/>
  <c r="M158" i="5"/>
  <c r="N158" i="5" s="1"/>
  <c r="O158" i="5" s="1"/>
  <c r="J161" i="5" l="1"/>
  <c r="K160" i="5"/>
  <c r="M159" i="5"/>
  <c r="N159" i="5" s="1"/>
  <c r="O159" i="5" s="1"/>
  <c r="K161" i="5" l="1"/>
  <c r="J162" i="5"/>
  <c r="M160" i="5"/>
  <c r="N160" i="5" s="1"/>
  <c r="O160" i="5" s="1"/>
  <c r="J163" i="5" l="1"/>
  <c r="K162" i="5"/>
  <c r="M161" i="5"/>
  <c r="N161" i="5" s="1"/>
  <c r="O161" i="5" s="1"/>
  <c r="K163" i="5" l="1"/>
  <c r="J164" i="5"/>
  <c r="M162" i="5"/>
  <c r="K164" i="5" l="1"/>
  <c r="J165" i="5"/>
  <c r="M163" i="5"/>
  <c r="N163" i="5" s="1"/>
  <c r="O163" i="5" s="1"/>
  <c r="N162" i="5"/>
  <c r="O162" i="5" s="1"/>
  <c r="J166" i="5" l="1"/>
  <c r="K165" i="5"/>
  <c r="M164" i="5"/>
  <c r="N164" i="5" s="1"/>
  <c r="O164" i="5" s="1"/>
  <c r="J167" i="5" l="1"/>
  <c r="K166" i="5"/>
  <c r="M165" i="5"/>
  <c r="N165" i="5" s="1"/>
  <c r="O165" i="5" s="1"/>
  <c r="K167" i="5" l="1"/>
  <c r="J168" i="5"/>
  <c r="M166" i="5"/>
  <c r="N166" i="5" s="1"/>
  <c r="O166" i="5" s="1"/>
  <c r="J169" i="5" l="1"/>
  <c r="K168" i="5"/>
  <c r="M167" i="5"/>
  <c r="N167" i="5" s="1"/>
  <c r="O167" i="5" s="1"/>
  <c r="K169" i="5" l="1"/>
  <c r="J170" i="5"/>
  <c r="M168" i="5"/>
  <c r="N168" i="5" s="1"/>
  <c r="O168" i="5" s="1"/>
  <c r="J171" i="5" l="1"/>
  <c r="K170" i="5"/>
  <c r="M169" i="5"/>
  <c r="N169" i="5" s="1"/>
  <c r="O169" i="5" s="1"/>
  <c r="K171" i="5" l="1"/>
  <c r="J172" i="5"/>
  <c r="M170" i="5"/>
  <c r="J173" i="5" l="1"/>
  <c r="K172" i="5"/>
  <c r="M171" i="5"/>
  <c r="N171" i="5" s="1"/>
  <c r="O171" i="5" s="1"/>
  <c r="N170" i="5"/>
  <c r="O170" i="5" s="1"/>
  <c r="M172" i="5"/>
  <c r="N172" i="5" s="1"/>
  <c r="O172" i="5" s="1"/>
  <c r="K173" i="5" l="1"/>
  <c r="J174" i="5"/>
  <c r="M173" i="5"/>
  <c r="N173" i="5" s="1"/>
  <c r="O173" i="5" s="1"/>
  <c r="K174" i="5" l="1"/>
  <c r="J175" i="5"/>
  <c r="K175" i="5" l="1"/>
  <c r="J176" i="5"/>
  <c r="M174" i="5"/>
  <c r="N174" i="5" s="1"/>
  <c r="O174" i="5" s="1"/>
  <c r="K176" i="5" l="1"/>
  <c r="J177" i="5"/>
  <c r="M175" i="5"/>
  <c r="K177" i="5" l="1"/>
  <c r="J178" i="5"/>
  <c r="M176" i="5"/>
  <c r="N176" i="5" s="1"/>
  <c r="O176" i="5" s="1"/>
  <c r="N175" i="5"/>
  <c r="O175" i="5" s="1"/>
  <c r="M177" i="5"/>
  <c r="N177" i="5" s="1"/>
  <c r="O177" i="5" s="1"/>
  <c r="K178" i="5" l="1"/>
  <c r="J179" i="5"/>
  <c r="M178" i="5"/>
  <c r="N178" i="5" s="1"/>
  <c r="O178" i="5" s="1"/>
  <c r="J180" i="5" l="1"/>
  <c r="K179" i="5"/>
  <c r="K180" i="5" l="1"/>
  <c r="J181" i="5"/>
  <c r="M179" i="5"/>
  <c r="N179" i="5" s="1"/>
  <c r="O179" i="5" s="1"/>
  <c r="J182" i="5" l="1"/>
  <c r="K181" i="5"/>
  <c r="M180" i="5"/>
  <c r="N180" i="5" s="1"/>
  <c r="O180" i="5" s="1"/>
  <c r="J183" i="5" l="1"/>
  <c r="K182" i="5"/>
  <c r="M181" i="5"/>
  <c r="N181" i="5" s="1"/>
  <c r="O181" i="5" s="1"/>
  <c r="J184" i="5" l="1"/>
  <c r="K183" i="5"/>
  <c r="M182" i="5"/>
  <c r="N182" i="5" s="1"/>
  <c r="O182" i="5" s="1"/>
  <c r="K184" i="5" l="1"/>
  <c r="J185" i="5"/>
  <c r="M183" i="5"/>
  <c r="N183" i="5" s="1"/>
  <c r="O183" i="5" s="1"/>
  <c r="K185" i="5" l="1"/>
  <c r="J186" i="5"/>
  <c r="M184" i="5"/>
  <c r="N184" i="5" s="1"/>
  <c r="O184" i="5" s="1"/>
  <c r="J187" i="5" l="1"/>
  <c r="K186" i="5"/>
  <c r="M185" i="5"/>
  <c r="N185" i="5" s="1"/>
  <c r="O185" i="5" s="1"/>
  <c r="K187" i="5" l="1"/>
  <c r="J188" i="5"/>
  <c r="M186" i="5"/>
  <c r="N186" i="5" s="1"/>
  <c r="O186" i="5" s="1"/>
  <c r="J189" i="5" l="1"/>
  <c r="K188" i="5"/>
  <c r="M187" i="5"/>
  <c r="N187" i="5" s="1"/>
  <c r="O187" i="5" s="1"/>
  <c r="K189" i="5" l="1"/>
  <c r="J190" i="5"/>
  <c r="M188" i="5"/>
  <c r="N188" i="5" s="1"/>
  <c r="O188" i="5" s="1"/>
  <c r="K190" i="5" l="1"/>
  <c r="J191" i="5"/>
  <c r="M189" i="5"/>
  <c r="N189" i="5" s="1"/>
  <c r="O189" i="5" s="1"/>
  <c r="K191" i="5" l="1"/>
  <c r="J192" i="5"/>
  <c r="M190" i="5"/>
  <c r="N190" i="5" s="1"/>
  <c r="O190" i="5" s="1"/>
  <c r="J193" i="5" l="1"/>
  <c r="K192" i="5"/>
  <c r="M191" i="5"/>
  <c r="N191" i="5" s="1"/>
  <c r="O191" i="5" s="1"/>
  <c r="K193" i="5" l="1"/>
  <c r="J194" i="5"/>
  <c r="M192" i="5"/>
  <c r="N192" i="5" s="1"/>
  <c r="O192" i="5" s="1"/>
  <c r="K194" i="5" l="1"/>
  <c r="J195" i="5"/>
  <c r="M193" i="5"/>
  <c r="N193" i="5" s="1"/>
  <c r="O193" i="5" s="1"/>
  <c r="K195" i="5" l="1"/>
  <c r="J196" i="5"/>
  <c r="M194" i="5"/>
  <c r="N194" i="5" s="1"/>
  <c r="O194" i="5" s="1"/>
  <c r="K196" i="5" l="1"/>
  <c r="J197" i="5"/>
  <c r="M195" i="5"/>
  <c r="N195" i="5" s="1"/>
  <c r="O195" i="5" s="1"/>
  <c r="J198" i="5" l="1"/>
  <c r="K197" i="5"/>
  <c r="M196" i="5"/>
  <c r="N196" i="5" s="1"/>
  <c r="O196" i="5" s="1"/>
  <c r="J199" i="5" l="1"/>
  <c r="K198" i="5"/>
  <c r="M197" i="5"/>
  <c r="N197" i="5" s="1"/>
  <c r="O197" i="5" s="1"/>
  <c r="K199" i="5" l="1"/>
  <c r="J200" i="5"/>
  <c r="M198" i="5"/>
  <c r="N198" i="5" s="1"/>
  <c r="O198" i="5" s="1"/>
  <c r="K200" i="5" l="1"/>
  <c r="J201" i="5"/>
  <c r="M199" i="5"/>
  <c r="N199" i="5" s="1"/>
  <c r="O199" i="5" s="1"/>
  <c r="K201" i="5" l="1"/>
  <c r="J202" i="5"/>
  <c r="M200" i="5"/>
  <c r="N200" i="5" s="1"/>
  <c r="O200" i="5" s="1"/>
  <c r="K202" i="5" l="1"/>
  <c r="J203" i="5"/>
  <c r="M201" i="5"/>
  <c r="K203" i="5" l="1"/>
  <c r="J204" i="5"/>
  <c r="M202" i="5"/>
  <c r="N202" i="5" s="1"/>
  <c r="O202" i="5" s="1"/>
  <c r="N201" i="5"/>
  <c r="O201" i="5" s="1"/>
  <c r="K204" i="5" l="1"/>
  <c r="J205" i="5"/>
  <c r="M203" i="5"/>
  <c r="N203" i="5" s="1"/>
  <c r="O203" i="5" s="1"/>
  <c r="K205" i="5" l="1"/>
  <c r="J206" i="5"/>
  <c r="M204" i="5"/>
  <c r="K206" i="5" l="1"/>
  <c r="J207" i="5"/>
  <c r="M205" i="5"/>
  <c r="N205" i="5" s="1"/>
  <c r="O205" i="5" s="1"/>
  <c r="N204" i="5"/>
  <c r="O204" i="5" s="1"/>
  <c r="K207" i="5" l="1"/>
  <c r="J208" i="5"/>
  <c r="M206" i="5"/>
  <c r="N206" i="5" s="1"/>
  <c r="O206" i="5" s="1"/>
  <c r="J209" i="5" l="1"/>
  <c r="K208" i="5"/>
  <c r="M207" i="5"/>
  <c r="N207" i="5" s="1"/>
  <c r="O207" i="5" s="1"/>
  <c r="J210" i="5" l="1"/>
  <c r="K209" i="5"/>
  <c r="M208" i="5"/>
  <c r="N208" i="5" s="1"/>
  <c r="O208" i="5" s="1"/>
  <c r="J211" i="5" l="1"/>
  <c r="K210" i="5"/>
  <c r="M209" i="5"/>
  <c r="N209" i="5" s="1"/>
  <c r="O209" i="5" s="1"/>
  <c r="J212" i="5" l="1"/>
  <c r="K211" i="5"/>
  <c r="M210" i="5"/>
  <c r="N210" i="5" s="1"/>
  <c r="O210" i="5" s="1"/>
  <c r="K212" i="5" l="1"/>
  <c r="J213" i="5"/>
  <c r="M211" i="5"/>
  <c r="N211" i="5" s="1"/>
  <c r="O211" i="5" s="1"/>
  <c r="J214" i="5" l="1"/>
  <c r="K213" i="5"/>
  <c r="M212" i="5"/>
  <c r="N212" i="5" s="1"/>
  <c r="O212" i="5" s="1"/>
  <c r="J215" i="5" l="1"/>
  <c r="K214" i="5"/>
  <c r="M213" i="5"/>
  <c r="N213" i="5" s="1"/>
  <c r="O213" i="5" s="1"/>
  <c r="K215" i="5" l="1"/>
  <c r="J216" i="5"/>
  <c r="M214" i="5"/>
  <c r="J217" i="5" l="1"/>
  <c r="K216" i="5"/>
  <c r="M215" i="5"/>
  <c r="N215" i="5" s="1"/>
  <c r="O215" i="5" s="1"/>
  <c r="N214" i="5"/>
  <c r="O214" i="5" s="1"/>
  <c r="J218" i="5" l="1"/>
  <c r="K217" i="5"/>
  <c r="M216" i="5"/>
  <c r="N216" i="5" s="1"/>
  <c r="O216" i="5" s="1"/>
  <c r="K218" i="5" l="1"/>
  <c r="J219" i="5"/>
  <c r="M217" i="5"/>
  <c r="N217" i="5" s="1"/>
  <c r="O217" i="5" s="1"/>
  <c r="J220" i="5" l="1"/>
  <c r="K219" i="5"/>
  <c r="M218" i="5"/>
  <c r="N218" i="5" s="1"/>
  <c r="O218" i="5" s="1"/>
  <c r="J221" i="5" l="1"/>
  <c r="K220" i="5"/>
  <c r="M219" i="5"/>
  <c r="J222" i="5" l="1"/>
  <c r="K221" i="5"/>
  <c r="M220" i="5"/>
  <c r="N220" i="5" s="1"/>
  <c r="O220" i="5" s="1"/>
  <c r="N219" i="5"/>
  <c r="O219" i="5" s="1"/>
  <c r="J223" i="5" l="1"/>
  <c r="K222" i="5"/>
  <c r="M221" i="5"/>
  <c r="N221" i="5" s="1"/>
  <c r="O221" i="5" s="1"/>
  <c r="J224" i="5" l="1"/>
  <c r="K223" i="5"/>
  <c r="M222" i="5"/>
  <c r="N222" i="5" s="1"/>
  <c r="O222" i="5" s="1"/>
  <c r="J225" i="5" l="1"/>
  <c r="K224" i="5"/>
  <c r="M223" i="5"/>
  <c r="N223" i="5" s="1"/>
  <c r="O223" i="5" s="1"/>
  <c r="J226" i="5" l="1"/>
  <c r="K225" i="5"/>
  <c r="M224" i="5"/>
  <c r="N224" i="5" s="1"/>
  <c r="O224" i="5" s="1"/>
  <c r="J227" i="5" l="1"/>
  <c r="K226" i="5"/>
  <c r="M225" i="5"/>
  <c r="N225" i="5" s="1"/>
  <c r="O225" i="5" s="1"/>
  <c r="J228" i="5" l="1"/>
  <c r="K227" i="5"/>
  <c r="M226" i="5"/>
  <c r="N226" i="5" s="1"/>
  <c r="O226" i="5" s="1"/>
  <c r="J229" i="5" l="1"/>
  <c r="K228" i="5"/>
  <c r="M227" i="5"/>
  <c r="N227" i="5" s="1"/>
  <c r="O227" i="5" s="1"/>
  <c r="J230" i="5" l="1"/>
  <c r="K229" i="5"/>
  <c r="M228" i="5"/>
  <c r="N228" i="5" s="1"/>
  <c r="O228" i="5" s="1"/>
  <c r="J231" i="5" l="1"/>
  <c r="K230" i="5"/>
  <c r="M229" i="5"/>
  <c r="N229" i="5" s="1"/>
  <c r="O229" i="5" s="1"/>
  <c r="J232" i="5" l="1"/>
  <c r="K231" i="5"/>
  <c r="M230" i="5"/>
  <c r="N230" i="5" s="1"/>
  <c r="O230" i="5" s="1"/>
  <c r="J233" i="5" l="1"/>
  <c r="K232" i="5"/>
  <c r="M231" i="5"/>
  <c r="N231" i="5" s="1"/>
  <c r="O231" i="5" s="1"/>
  <c r="J234" i="5" l="1"/>
  <c r="K233" i="5"/>
  <c r="M232" i="5"/>
  <c r="N232" i="5" s="1"/>
  <c r="O232" i="5" s="1"/>
  <c r="J235" i="5" l="1"/>
  <c r="K234" i="5"/>
  <c r="M233" i="5"/>
  <c r="N233" i="5" s="1"/>
  <c r="O233" i="5" s="1"/>
  <c r="J236" i="5" l="1"/>
  <c r="K235" i="5"/>
  <c r="M234" i="5"/>
  <c r="N234" i="5" s="1"/>
  <c r="O234" i="5" s="1"/>
  <c r="J237" i="5" l="1"/>
  <c r="K236" i="5"/>
  <c r="M235" i="5"/>
  <c r="N235" i="5" s="1"/>
  <c r="O235" i="5" s="1"/>
  <c r="J238" i="5" l="1"/>
  <c r="K237" i="5"/>
  <c r="M236" i="5"/>
  <c r="N236" i="5" s="1"/>
  <c r="O236" i="5" s="1"/>
  <c r="J239" i="5" l="1"/>
  <c r="K238" i="5"/>
  <c r="M237" i="5"/>
  <c r="N237" i="5" s="1"/>
  <c r="O237" i="5" s="1"/>
  <c r="J240" i="5" l="1"/>
  <c r="K239" i="5"/>
  <c r="M238" i="5"/>
  <c r="N238" i="5" s="1"/>
  <c r="O238" i="5" s="1"/>
  <c r="J241" i="5" l="1"/>
  <c r="K240" i="5"/>
  <c r="M239" i="5"/>
  <c r="N239" i="5" s="1"/>
  <c r="O239" i="5" s="1"/>
  <c r="J242" i="5" l="1"/>
  <c r="K241" i="5"/>
  <c r="M240" i="5"/>
  <c r="N240" i="5" s="1"/>
  <c r="O240" i="5" s="1"/>
  <c r="J243" i="5" l="1"/>
  <c r="K242" i="5"/>
  <c r="M241" i="5"/>
  <c r="N241" i="5" s="1"/>
  <c r="O241" i="5" s="1"/>
  <c r="J244" i="5" l="1"/>
  <c r="K243" i="5"/>
  <c r="M242" i="5"/>
  <c r="N242" i="5" s="1"/>
  <c r="O242" i="5" s="1"/>
  <c r="J245" i="5" l="1"/>
  <c r="K244" i="5"/>
  <c r="M243" i="5"/>
  <c r="N243" i="5" s="1"/>
  <c r="O243" i="5" s="1"/>
  <c r="J246" i="5" l="1"/>
  <c r="K245" i="5"/>
  <c r="M244" i="5"/>
  <c r="M245" i="5" l="1"/>
  <c r="N245" i="5" s="1"/>
  <c r="O245" i="5" s="1"/>
  <c r="N244" i="5"/>
  <c r="O244" i="5" s="1"/>
  <c r="J247" i="5"/>
  <c r="K246" i="5"/>
  <c r="M246" i="5"/>
  <c r="J248" i="5" l="1"/>
  <c r="K247" i="5"/>
  <c r="M247" i="5"/>
  <c r="N247" i="5" s="1"/>
  <c r="N246" i="5"/>
  <c r="O246" i="5" s="1"/>
  <c r="M248" i="5" l="1"/>
  <c r="N248" i="5" s="1"/>
  <c r="O248" i="5"/>
  <c r="P248" i="5"/>
  <c r="J249" i="5"/>
  <c r="K248" i="5"/>
  <c r="O247" i="5"/>
  <c r="P247" i="5"/>
  <c r="M249" i="5"/>
  <c r="M250" i="5" l="1"/>
  <c r="N250" i="5" s="1"/>
  <c r="O250" i="5" s="1"/>
  <c r="N249" i="5"/>
  <c r="O249" i="5" s="1"/>
  <c r="J250" i="5"/>
  <c r="K249" i="5"/>
  <c r="M251" i="5"/>
  <c r="N251" i="5" s="1"/>
  <c r="O251" i="5" s="1"/>
  <c r="J251" i="5" l="1"/>
  <c r="K250" i="5"/>
  <c r="M252" i="5"/>
  <c r="M253" i="5" l="1"/>
  <c r="N253" i="5" s="1"/>
  <c r="O253" i="5" s="1"/>
  <c r="N252" i="5"/>
  <c r="O252" i="5" s="1"/>
  <c r="J252" i="5"/>
  <c r="K251" i="5"/>
  <c r="M254" i="5"/>
  <c r="M255" i="5" l="1"/>
  <c r="N255" i="5" s="1"/>
  <c r="O255" i="5" s="1"/>
  <c r="N254" i="5"/>
  <c r="O254" i="5" s="1"/>
  <c r="J253" i="5"/>
  <c r="K252" i="5"/>
  <c r="M256" i="5"/>
  <c r="N256" i="5" s="1"/>
  <c r="O256" i="5" s="1"/>
  <c r="J254" i="5" l="1"/>
  <c r="K253" i="5"/>
  <c r="M257" i="5"/>
  <c r="N257" i="5" s="1"/>
  <c r="O257" i="5" s="1"/>
  <c r="J255" i="5" l="1"/>
  <c r="K254" i="5"/>
  <c r="M258" i="5"/>
  <c r="N258" i="5" s="1"/>
  <c r="O258" i="5" s="1"/>
  <c r="J256" i="5" l="1"/>
  <c r="K255" i="5"/>
  <c r="M259" i="5"/>
  <c r="N259" i="5" s="1"/>
  <c r="O259" i="5" l="1"/>
  <c r="P259" i="5"/>
  <c r="P5" i="5" s="1"/>
  <c r="F4" i="6" s="1"/>
  <c r="I3" i="6" s="1"/>
  <c r="I4" i="6" s="1"/>
  <c r="J257" i="5"/>
  <c r="K256" i="5"/>
  <c r="M260" i="5"/>
  <c r="J258" i="5" l="1"/>
  <c r="K257" i="5"/>
  <c r="M261" i="5"/>
  <c r="M262" i="5" s="1"/>
  <c r="J259" i="5" l="1"/>
  <c r="K258" i="5"/>
  <c r="M263" i="5"/>
  <c r="M264" i="5" s="1"/>
  <c r="J260" i="5" l="1"/>
  <c r="J261" i="5" s="1"/>
  <c r="J262" i="5" s="1"/>
  <c r="J263" i="5" s="1"/>
  <c r="J264" i="5" s="1"/>
  <c r="J265" i="5" s="1"/>
  <c r="J266" i="5" s="1"/>
  <c r="J267" i="5" s="1"/>
  <c r="J268" i="5" s="1"/>
  <c r="J269" i="5" s="1"/>
  <c r="J270" i="5" s="1"/>
  <c r="J271" i="5" s="1"/>
  <c r="J272" i="5" s="1"/>
  <c r="J273" i="5" s="1"/>
  <c r="J274" i="5" s="1"/>
  <c r="J275" i="5" s="1"/>
  <c r="J276" i="5" s="1"/>
  <c r="J277" i="5" s="1"/>
  <c r="J278" i="5" s="1"/>
  <c r="J279" i="5" s="1"/>
  <c r="J280" i="5" s="1"/>
  <c r="J281" i="5" s="1"/>
  <c r="J282" i="5" s="1"/>
  <c r="J283" i="5" s="1"/>
  <c r="J284" i="5" s="1"/>
  <c r="J285" i="5" s="1"/>
  <c r="J286" i="5" s="1"/>
  <c r="J287" i="5" s="1"/>
  <c r="J288" i="5" s="1"/>
  <c r="J289" i="5" s="1"/>
  <c r="J290" i="5" s="1"/>
  <c r="J291" i="5" s="1"/>
  <c r="J292" i="5" s="1"/>
  <c r="J293" i="5" s="1"/>
  <c r="J294" i="5" s="1"/>
  <c r="J295" i="5" s="1"/>
  <c r="J296" i="5" s="1"/>
  <c r="J297" i="5" s="1"/>
  <c r="J298" i="5" s="1"/>
  <c r="J299" i="5" s="1"/>
  <c r="J300" i="5" s="1"/>
  <c r="J301" i="5" s="1"/>
  <c r="K259" i="5"/>
  <c r="M265" i="5"/>
  <c r="M266" i="5" l="1"/>
  <c r="M267" i="5" l="1"/>
  <c r="M268" i="5" l="1"/>
  <c r="M269" i="5" l="1"/>
  <c r="M270" i="5" s="1"/>
  <c r="M271" i="5" l="1"/>
  <c r="M272" i="5" l="1"/>
  <c r="M273" i="5" l="1"/>
  <c r="M274" i="5" l="1"/>
  <c r="M275" i="5" s="1"/>
  <c r="M276" i="5" l="1"/>
  <c r="M277" i="5" l="1"/>
  <c r="M278" i="5" l="1"/>
  <c r="M279" i="5" l="1"/>
  <c r="M280" i="5" l="1"/>
  <c r="M281" i="5" l="1"/>
  <c r="M282" i="5" l="1"/>
  <c r="M283" i="5" l="1"/>
  <c r="G4" i="5" l="1"/>
  <c r="M284" i="5" l="1"/>
  <c r="M285" i="5" s="1"/>
  <c r="M286" i="5" l="1"/>
  <c r="M287" i="5" l="1"/>
  <c r="M288" i="5" s="1"/>
  <c r="M289" i="5" l="1"/>
  <c r="M290" i="5" l="1"/>
  <c r="M291" i="5" s="1"/>
  <c r="M292" i="5" l="1"/>
  <c r="M293" i="5" l="1"/>
  <c r="M294" i="5" l="1"/>
  <c r="M295" i="5" l="1"/>
  <c r="M296" i="5" l="1"/>
  <c r="M297" i="5" s="1"/>
  <c r="M298" i="5" l="1"/>
  <c r="M299" i="5" l="1"/>
  <c r="M300" i="5" l="1"/>
  <c r="M301" i="5" l="1"/>
  <c r="W2" i="5"/>
  <c r="W3" i="5" l="1"/>
  <c r="W4" i="5"/>
</calcChain>
</file>

<file path=xl/sharedStrings.xml><?xml version="1.0" encoding="utf-8"?>
<sst xmlns="http://schemas.openxmlformats.org/spreadsheetml/2006/main" count="62" uniqueCount="46">
  <si>
    <t>年利</t>
    <rPh sb="0" eb="2">
      <t>ネンリ</t>
    </rPh>
    <phoneticPr fontId="2"/>
  </si>
  <si>
    <t>毎月積立額</t>
    <rPh sb="0" eb="2">
      <t>マイツキ</t>
    </rPh>
    <rPh sb="2" eb="4">
      <t>ツミタテ</t>
    </rPh>
    <rPh sb="4" eb="5">
      <t>ガク</t>
    </rPh>
    <phoneticPr fontId="2"/>
  </si>
  <si>
    <t>年間積立額</t>
    <rPh sb="0" eb="2">
      <t>ネンカン</t>
    </rPh>
    <rPh sb="2" eb="4">
      <t>ツミタテ</t>
    </rPh>
    <rPh sb="4" eb="5">
      <t>ガク</t>
    </rPh>
    <phoneticPr fontId="2"/>
  </si>
  <si>
    <t>積立額合計</t>
    <rPh sb="0" eb="2">
      <t>ツミタテ</t>
    </rPh>
    <rPh sb="2" eb="3">
      <t>ガク</t>
    </rPh>
    <rPh sb="3" eb="5">
      <t>ゴウケイ</t>
    </rPh>
    <phoneticPr fontId="2"/>
  </si>
  <si>
    <t>利率</t>
    <rPh sb="0" eb="2">
      <t>リリツ</t>
    </rPh>
    <phoneticPr fontId="2"/>
  </si>
  <si>
    <t>元利合計</t>
    <rPh sb="0" eb="2">
      <t>ガンリ</t>
    </rPh>
    <rPh sb="2" eb="4">
      <t>ゴウケイ</t>
    </rPh>
    <phoneticPr fontId="2"/>
  </si>
  <si>
    <t>月数</t>
    <rPh sb="0" eb="2">
      <t>ツキスウ</t>
    </rPh>
    <phoneticPr fontId="2"/>
  </si>
  <si>
    <t>複利</t>
    <rPh sb="0" eb="2">
      <t>フクリ</t>
    </rPh>
    <phoneticPr fontId="2"/>
  </si>
  <si>
    <t>利息</t>
    <rPh sb="0" eb="2">
      <t>リソク</t>
    </rPh>
    <phoneticPr fontId="2"/>
  </si>
  <si>
    <t>%</t>
    <phoneticPr fontId="2"/>
  </si>
  <si>
    <t>円</t>
    <rPh sb="0" eb="1">
      <t>エン</t>
    </rPh>
    <phoneticPr fontId="2"/>
  </si>
  <si>
    <t>終値</t>
  </si>
  <si>
    <t>開始</t>
    <rPh sb="0" eb="2">
      <t>カイシ</t>
    </rPh>
    <phoneticPr fontId="2"/>
  </si>
  <si>
    <t>終了</t>
    <rPh sb="0" eb="2">
      <t>シュウリョウ</t>
    </rPh>
    <phoneticPr fontId="2"/>
  </si>
  <si>
    <t>評価</t>
    <rPh sb="0" eb="2">
      <t>ヒョウカ</t>
    </rPh>
    <phoneticPr fontId="2"/>
  </si>
  <si>
    <t>月々積立額</t>
    <rPh sb="0" eb="2">
      <t>ツキヅキ</t>
    </rPh>
    <rPh sb="2" eb="4">
      <t>ツミタテ</t>
    </rPh>
    <rPh sb="4" eb="5">
      <t>ガク</t>
    </rPh>
    <phoneticPr fontId="2"/>
  </si>
  <si>
    <t>積立額総額</t>
    <rPh sb="0" eb="2">
      <t>ツミタテ</t>
    </rPh>
    <rPh sb="2" eb="3">
      <t>ガク</t>
    </rPh>
    <rPh sb="3" eb="5">
      <t>ソウガク</t>
    </rPh>
    <phoneticPr fontId="2"/>
  </si>
  <si>
    <t>合計口数</t>
    <rPh sb="0" eb="2">
      <t>ゴウケイ</t>
    </rPh>
    <rPh sb="2" eb="3">
      <t>クチ</t>
    </rPh>
    <rPh sb="3" eb="4">
      <t>スウ</t>
    </rPh>
    <phoneticPr fontId="2"/>
  </si>
  <si>
    <t>評価額</t>
    <rPh sb="0" eb="2">
      <t>ヒョウカ</t>
    </rPh>
    <rPh sb="2" eb="3">
      <t>ガク</t>
    </rPh>
    <phoneticPr fontId="2"/>
  </si>
  <si>
    <t>期間</t>
    <rPh sb="0" eb="2">
      <t>キカン</t>
    </rPh>
    <phoneticPr fontId="2"/>
  </si>
  <si>
    <t>利回り</t>
    <rPh sb="0" eb="2">
      <t>リマワ</t>
    </rPh>
    <phoneticPr fontId="2"/>
  </si>
  <si>
    <t>%</t>
  </si>
  <si>
    <t>元本</t>
    <rPh sb="0" eb="2">
      <t>ガンポン</t>
    </rPh>
    <phoneticPr fontId="2"/>
  </si>
  <si>
    <t>増減額</t>
    <rPh sb="0" eb="3">
      <t>ゾウゲンガク</t>
    </rPh>
    <phoneticPr fontId="2"/>
  </si>
  <si>
    <t>＊参考データ：</t>
    <rPh sb="1" eb="3">
      <t>サンコウ</t>
    </rPh>
    <phoneticPr fontId="2"/>
  </si>
  <si>
    <t>計算基準時評価</t>
    <rPh sb="0" eb="2">
      <t>ケイサン</t>
    </rPh>
    <rPh sb="2" eb="4">
      <t>キジュン</t>
    </rPh>
    <rPh sb="4" eb="5">
      <t>ジ</t>
    </rPh>
    <rPh sb="5" eb="7">
      <t>ヒョウカ</t>
    </rPh>
    <phoneticPr fontId="2"/>
  </si>
  <si>
    <t>増加率</t>
    <rPh sb="0" eb="3">
      <t>ゾウカリツ</t>
    </rPh>
    <phoneticPr fontId="2"/>
  </si>
  <si>
    <t>みずほ銀行　ヒストリカルデータ</t>
    <rPh sb="3" eb="5">
      <t>ギンコウ</t>
    </rPh>
    <phoneticPr fontId="2"/>
  </si>
  <si>
    <t>終了</t>
    <rPh sb="0" eb="2">
      <t>シュウリョウ</t>
    </rPh>
    <phoneticPr fontId="2"/>
  </si>
  <si>
    <t>＊「開始」は2002年4月以降で入力して下さい。</t>
    <rPh sb="2" eb="4">
      <t>カイシ</t>
    </rPh>
    <rPh sb="10" eb="11">
      <t>ネン</t>
    </rPh>
    <rPh sb="12" eb="13">
      <t>ガツ</t>
    </rPh>
    <rPh sb="13" eb="15">
      <t>イコウ</t>
    </rPh>
    <rPh sb="16" eb="18">
      <t>ニュウリョク</t>
    </rPh>
    <rPh sb="20" eb="21">
      <t>クダ</t>
    </rPh>
    <phoneticPr fontId="2"/>
  </si>
  <si>
    <t>＊毎月の月中平均のデータを集計しています。</t>
    <rPh sb="1" eb="3">
      <t>マイツキ</t>
    </rPh>
    <rPh sb="4" eb="6">
      <t>ツキナカ</t>
    </rPh>
    <rPh sb="6" eb="8">
      <t>ヘイキン</t>
    </rPh>
    <rPh sb="13" eb="15">
      <t>シュウケイ</t>
    </rPh>
    <phoneticPr fontId="2"/>
  </si>
  <si>
    <t>合計購入ドル</t>
    <rPh sb="0" eb="2">
      <t>ゴウケイ</t>
    </rPh>
    <rPh sb="2" eb="4">
      <t>コウニュウ</t>
    </rPh>
    <phoneticPr fontId="2"/>
  </si>
  <si>
    <t>終了時評価</t>
    <rPh sb="0" eb="3">
      <t>シュウリョウジ</t>
    </rPh>
    <rPh sb="3" eb="5">
      <t>ヒョウカ</t>
    </rPh>
    <phoneticPr fontId="2"/>
  </si>
  <si>
    <t>積立総額</t>
    <rPh sb="0" eb="2">
      <t>ツミタテ</t>
    </rPh>
    <rPh sb="2" eb="4">
      <t>ソウガク</t>
    </rPh>
    <phoneticPr fontId="2"/>
  </si>
  <si>
    <t>＊「開始」「終了」の入力は2010年1月の場合2010/1/1と入力して下さい。</t>
    <rPh sb="2" eb="4">
      <t>カイシ</t>
    </rPh>
    <rPh sb="6" eb="8">
      <t>シュウリョウ</t>
    </rPh>
    <rPh sb="10" eb="12">
      <t>ニュウリョク</t>
    </rPh>
    <rPh sb="17" eb="18">
      <t>ネン</t>
    </rPh>
    <rPh sb="19" eb="20">
      <t>ツキ</t>
    </rPh>
    <rPh sb="21" eb="23">
      <t>バアイ</t>
    </rPh>
    <rPh sb="32" eb="34">
      <t>ニュウリョク</t>
    </rPh>
    <rPh sb="36" eb="37">
      <t>クダ</t>
    </rPh>
    <phoneticPr fontId="2"/>
  </si>
  <si>
    <t>月々積立</t>
    <rPh sb="0" eb="4">
      <t>ツキヅキツミタテ</t>
    </rPh>
    <phoneticPr fontId="2"/>
  </si>
  <si>
    <t>購入ドル</t>
    <rPh sb="0" eb="2">
      <t>コウニュウ</t>
    </rPh>
    <phoneticPr fontId="2"/>
  </si>
  <si>
    <t>日付</t>
    <phoneticPr fontId="2"/>
  </si>
  <si>
    <t>日付変更</t>
    <rPh sb="2" eb="4">
      <t>ヘンコウ</t>
    </rPh>
    <phoneticPr fontId="2"/>
  </si>
  <si>
    <t>購入ドル</t>
    <rPh sb="0" eb="2">
      <t>コウニュウ</t>
    </rPh>
    <phoneticPr fontId="2"/>
  </si>
  <si>
    <t>購入ドル合計①</t>
    <rPh sb="0" eb="2">
      <t>コウニュウ</t>
    </rPh>
    <rPh sb="4" eb="6">
      <t>ゴウケイ</t>
    </rPh>
    <phoneticPr fontId="2"/>
  </si>
  <si>
    <t>購入ドル合計②</t>
    <rPh sb="0" eb="2">
      <t>コウニュウ</t>
    </rPh>
    <rPh sb="4" eb="6">
      <t>ゴウケイ</t>
    </rPh>
    <phoneticPr fontId="2"/>
  </si>
  <si>
    <t>積立金</t>
    <rPh sb="0" eb="3">
      <t>ツミタテキン</t>
    </rPh>
    <phoneticPr fontId="2"/>
  </si>
  <si>
    <t>積立金合計①</t>
    <rPh sb="0" eb="3">
      <t>ツミタテキン</t>
    </rPh>
    <rPh sb="3" eb="5">
      <t>ゴウケイ</t>
    </rPh>
    <phoneticPr fontId="2"/>
  </si>
  <si>
    <t>積立金合計②</t>
    <rPh sb="0" eb="3">
      <t>ツミタテキン</t>
    </rPh>
    <rPh sb="3" eb="5">
      <t>ゴウケイ</t>
    </rPh>
    <phoneticPr fontId="2"/>
  </si>
  <si>
    <t>＊「終了」は2023年3月までで入力して下さい。</t>
    <rPh sb="2" eb="4">
      <t>シュウリョウ</t>
    </rPh>
    <rPh sb="10" eb="11">
      <t>ネン</t>
    </rPh>
    <rPh sb="12" eb="13">
      <t>ガツ</t>
    </rPh>
    <rPh sb="16" eb="18">
      <t>ニュウリョク</t>
    </rPh>
    <rPh sb="20" eb="21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</si>
</sst>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6" formatCode="&quot;¥&quot;#,##0;[Red]&quot;¥&quot;\-#,##0"/>
    <numFmt numFmtId="42" formatCode="_ &quot;¥&quot;* #,##0_ ;_ &quot;¥&quot;* \-#,##0_ ;_ &quot;¥&quot;* &quot;-&quot;_ ;_ @_ "/>
    <numFmt numFmtId="176" formatCode="##&quot;年&quot;"/>
    <numFmt numFmtId="177" formatCode="##&quot;ヶ月&quot;"/>
    <numFmt numFmtId="178" formatCode="#,###&quot;円&quot;"/>
    <numFmt numFmtId="179" formatCode="#,###.###&quot;口&quot;"/>
    <numFmt numFmtId="180" formatCode="##&quot;年後&quot;"/>
    <numFmt numFmtId="181" formatCode="yyyy&quot;年&quot;m&quot;月&quot;;@"/>
    <numFmt numFmtId="182" formatCode="#,###&quot;ドル&quot;"/>
    <numFmt numFmtId="183" formatCode="0_);[Red]\(0\)"/>
    <numFmt numFmtId="184" formatCode="0.00_);[Red]\(0.00\)"/>
    <numFmt numFmtId="185" formatCode="yyyy/m/d;@"/>
    <numFmt numFmtId="186" formatCode="#,##0.00_);[Red]\(#,##0.00\)"/>
    <numFmt numFmtId="187" formatCode="\$#,##0.00;\-\$#,##0.00"/>
    <numFmt numFmtId="188" formatCode="#,##0_);[Red]\(#,##0\)"/>
    <numFmt numFmtId="189" formatCode="&quot;¥&quot;#,##0_);[Red]\(&quot;¥&quot;#,##0\)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  <font>
      <b/>
      <sz val="11"/>
      <color theme="0"/>
      <name val="游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b/>
      <sz val="10"/>
      <color theme="0"/>
      <name val="HG丸ｺﾞｼｯｸM-PRO"/>
      <family val="3"/>
      <charset val="128"/>
    </font>
    <font>
      <b/>
      <sz val="10"/>
      <color rgb="FFFF0000"/>
      <name val="HG丸ｺﾞｼｯｸM-PRO"/>
      <family val="3"/>
      <charset val="128"/>
    </font>
    <font>
      <sz val="11"/>
      <name val="游ゴシック"/>
      <family val="3"/>
      <charset val="128"/>
      <scheme val="minor"/>
    </font>
    <font>
      <sz val="9"/>
      <name val="HG丸ｺﾞｼｯｸM-PRO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10"/>
      <color theme="1"/>
      <name val="游ゴシック Light"/>
      <family val="3"/>
      <charset val="128"/>
      <scheme val="major"/>
    </font>
    <font>
      <sz val="10"/>
      <name val="游ゴシック Light"/>
      <family val="3"/>
      <charset val="128"/>
      <scheme val="major"/>
    </font>
    <font>
      <sz val="10"/>
      <color theme="0"/>
      <name val="游ゴシック Light"/>
      <family val="3"/>
      <charset val="128"/>
      <scheme val="major"/>
    </font>
    <font>
      <sz val="10"/>
      <color rgb="FFFF0000"/>
      <name val="游ゴシック Light"/>
      <family val="3"/>
      <charset val="128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5" fillId="2" borderId="0" xfId="0" applyFont="1" applyFill="1">
      <alignment vertical="center"/>
    </xf>
    <xf numFmtId="38" fontId="6" fillId="2" borderId="6" xfId="1" applyFont="1" applyFill="1" applyBorder="1">
      <alignment vertical="center"/>
    </xf>
    <xf numFmtId="38" fontId="3" fillId="2" borderId="0" xfId="1" applyFont="1" applyFill="1" applyBorder="1">
      <alignment vertical="center"/>
    </xf>
    <xf numFmtId="38" fontId="6" fillId="2" borderId="0" xfId="1" applyFont="1" applyFill="1" applyBorder="1">
      <alignment vertical="center"/>
    </xf>
    <xf numFmtId="10" fontId="7" fillId="2" borderId="1" xfId="1" applyNumberFormat="1" applyFont="1" applyFill="1" applyBorder="1">
      <alignment vertical="center"/>
    </xf>
    <xf numFmtId="178" fontId="3" fillId="2" borderId="5" xfId="1" applyNumberFormat="1" applyFont="1" applyFill="1" applyBorder="1">
      <alignment vertical="center"/>
    </xf>
    <xf numFmtId="38" fontId="3" fillId="3" borderId="7" xfId="1" applyFont="1" applyFill="1" applyBorder="1" applyProtection="1">
      <alignment vertical="center"/>
      <protection locked="0"/>
    </xf>
    <xf numFmtId="0" fontId="0" fillId="2" borderId="0" xfId="0" applyFill="1">
      <alignment vertical="center"/>
    </xf>
    <xf numFmtId="0" fontId="8" fillId="2" borderId="0" xfId="0" applyFont="1" applyFill="1">
      <alignment vertical="center"/>
    </xf>
    <xf numFmtId="0" fontId="0" fillId="2" borderId="2" xfId="0" applyFill="1" applyBorder="1">
      <alignment vertical="center"/>
    </xf>
    <xf numFmtId="0" fontId="4" fillId="2" borderId="0" xfId="0" applyFont="1" applyFill="1">
      <alignment vertical="center"/>
    </xf>
    <xf numFmtId="178" fontId="9" fillId="2" borderId="1" xfId="0" applyNumberFormat="1" applyFont="1" applyFill="1" applyBorder="1" applyAlignment="1">
      <alignment horizontal="right" vertical="center"/>
    </xf>
    <xf numFmtId="38" fontId="3" fillId="2" borderId="8" xfId="1" applyFont="1" applyFill="1" applyBorder="1" applyProtection="1">
      <alignment vertical="center"/>
    </xf>
    <xf numFmtId="10" fontId="9" fillId="2" borderId="1" xfId="0" applyNumberFormat="1" applyFont="1" applyFill="1" applyBorder="1" applyAlignment="1">
      <alignment horizontal="right" vertical="center"/>
    </xf>
    <xf numFmtId="38" fontId="0" fillId="2" borderId="0" xfId="0" applyNumberFormat="1" applyFill="1">
      <alignment vertical="center"/>
    </xf>
    <xf numFmtId="0" fontId="3" fillId="2" borderId="0" xfId="0" applyFont="1" applyFill="1">
      <alignment vertical="center"/>
    </xf>
    <xf numFmtId="178" fontId="3" fillId="3" borderId="7" xfId="1" applyNumberFormat="1" applyFont="1" applyFill="1" applyBorder="1" applyProtection="1">
      <alignment vertical="center"/>
      <protection locked="0"/>
    </xf>
    <xf numFmtId="177" fontId="3" fillId="2" borderId="5" xfId="0" applyNumberFormat="1" applyFont="1" applyFill="1" applyBorder="1" applyAlignment="1">
      <alignment vertical="center" shrinkToFit="1"/>
    </xf>
    <xf numFmtId="0" fontId="10" fillId="2" borderId="0" xfId="3" applyFill="1">
      <alignment vertical="center"/>
    </xf>
    <xf numFmtId="177" fontId="3" fillId="2" borderId="0" xfId="0" applyNumberFormat="1" applyFont="1" applyFill="1" applyAlignment="1">
      <alignment vertical="center" shrinkToFit="1"/>
    </xf>
    <xf numFmtId="179" fontId="3" fillId="2" borderId="0" xfId="1" applyNumberFormat="1" applyFont="1" applyFill="1" applyBorder="1">
      <alignment vertical="center"/>
    </xf>
    <xf numFmtId="10" fontId="7" fillId="2" borderId="0" xfId="1" applyNumberFormat="1" applyFont="1" applyFill="1" applyBorder="1">
      <alignment vertical="center"/>
    </xf>
    <xf numFmtId="14" fontId="6" fillId="2" borderId="0" xfId="0" applyNumberFormat="1" applyFont="1" applyFill="1">
      <alignment vertical="center"/>
    </xf>
    <xf numFmtId="38" fontId="11" fillId="4" borderId="3" xfId="1" applyFont="1" applyFill="1" applyBorder="1">
      <alignment vertical="center"/>
    </xf>
    <xf numFmtId="38" fontId="11" fillId="4" borderId="1" xfId="1" applyFont="1" applyFill="1" applyBorder="1">
      <alignment vertical="center"/>
    </xf>
    <xf numFmtId="0" fontId="11" fillId="4" borderId="3" xfId="0" applyFont="1" applyFill="1" applyBorder="1">
      <alignment vertical="center"/>
    </xf>
    <xf numFmtId="14" fontId="11" fillId="4" borderId="3" xfId="0" applyNumberFormat="1" applyFont="1" applyFill="1" applyBorder="1">
      <alignment vertical="center"/>
    </xf>
    <xf numFmtId="14" fontId="11" fillId="4" borderId="1" xfId="0" applyNumberFormat="1" applyFont="1" applyFill="1" applyBorder="1">
      <alignment vertical="center"/>
    </xf>
    <xf numFmtId="38" fontId="11" fillId="2" borderId="0" xfId="1" applyFont="1" applyFill="1" applyBorder="1">
      <alignment vertical="center"/>
    </xf>
    <xf numFmtId="0" fontId="8" fillId="4" borderId="3" xfId="0" applyFont="1" applyFill="1" applyBorder="1">
      <alignment vertical="center"/>
    </xf>
    <xf numFmtId="0" fontId="8" fillId="4" borderId="1" xfId="0" applyFont="1" applyFill="1" applyBorder="1">
      <alignment vertical="center"/>
    </xf>
    <xf numFmtId="0" fontId="12" fillId="4" borderId="1" xfId="0" applyFont="1" applyFill="1" applyBorder="1" applyAlignment="1">
      <alignment horizontal="center" vertical="center"/>
    </xf>
    <xf numFmtId="180" fontId="12" fillId="4" borderId="1" xfId="0" applyNumberFormat="1" applyFont="1" applyFill="1" applyBorder="1" applyAlignment="1">
      <alignment horizontal="center" vertical="center"/>
    </xf>
    <xf numFmtId="181" fontId="13" fillId="3" borderId="7" xfId="0" applyNumberFormat="1" applyFont="1" applyFill="1" applyBorder="1" applyAlignment="1" applyProtection="1">
      <alignment vertical="center" shrinkToFit="1"/>
      <protection locked="0"/>
    </xf>
    <xf numFmtId="0" fontId="14" fillId="2" borderId="0" xfId="0" applyFont="1" applyFill="1">
      <alignment vertical="center"/>
    </xf>
    <xf numFmtId="14" fontId="14" fillId="2" borderId="0" xfId="0" applyNumberFormat="1" applyFont="1" applyFill="1">
      <alignment vertical="center"/>
    </xf>
    <xf numFmtId="38" fontId="14" fillId="2" borderId="0" xfId="1" applyFont="1" applyFill="1">
      <alignment vertical="center"/>
    </xf>
    <xf numFmtId="14" fontId="15" fillId="4" borderId="3" xfId="1" applyNumberFormat="1" applyFont="1" applyFill="1" applyBorder="1">
      <alignment vertical="center"/>
    </xf>
    <xf numFmtId="38" fontId="16" fillId="2" borderId="6" xfId="1" applyFont="1" applyFill="1" applyBorder="1">
      <alignment vertical="center"/>
    </xf>
    <xf numFmtId="38" fontId="14" fillId="2" borderId="0" xfId="1" applyFont="1" applyFill="1" applyBorder="1">
      <alignment vertical="center"/>
    </xf>
    <xf numFmtId="38" fontId="14" fillId="2" borderId="1" xfId="0" applyNumberFormat="1" applyFont="1" applyFill="1" applyBorder="1">
      <alignment vertical="center"/>
    </xf>
    <xf numFmtId="38" fontId="16" fillId="2" borderId="0" xfId="1" applyFont="1" applyFill="1" applyBorder="1">
      <alignment vertical="center"/>
    </xf>
    <xf numFmtId="10" fontId="17" fillId="2" borderId="1" xfId="0" applyNumberFormat="1" applyFont="1" applyFill="1" applyBorder="1">
      <alignment vertical="center"/>
    </xf>
    <xf numFmtId="14" fontId="15" fillId="2" borderId="0" xfId="1" applyNumberFormat="1" applyFont="1" applyFill="1" applyBorder="1">
      <alignment vertical="center"/>
    </xf>
    <xf numFmtId="10" fontId="17" fillId="2" borderId="0" xfId="0" applyNumberFormat="1" applyFont="1" applyFill="1">
      <alignment vertical="center"/>
    </xf>
    <xf numFmtId="38" fontId="15" fillId="4" borderId="1" xfId="1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38" fontId="14" fillId="2" borderId="1" xfId="1" applyFont="1" applyFill="1" applyBorder="1">
      <alignment vertical="center"/>
    </xf>
    <xf numFmtId="38" fontId="14" fillId="2" borderId="5" xfId="1" applyFont="1" applyFill="1" applyBorder="1">
      <alignment vertical="center"/>
    </xf>
    <xf numFmtId="14" fontId="14" fillId="2" borderId="1" xfId="0" applyNumberFormat="1" applyFont="1" applyFill="1" applyBorder="1">
      <alignment vertical="center"/>
    </xf>
    <xf numFmtId="38" fontId="15" fillId="4" borderId="1" xfId="1" applyFont="1" applyFill="1" applyBorder="1">
      <alignment vertical="center"/>
    </xf>
    <xf numFmtId="38" fontId="14" fillId="2" borderId="3" xfId="1" applyFont="1" applyFill="1" applyBorder="1">
      <alignment vertical="center"/>
    </xf>
    <xf numFmtId="38" fontId="14" fillId="2" borderId="2" xfId="1" applyFont="1" applyFill="1" applyBorder="1">
      <alignment vertical="center"/>
    </xf>
    <xf numFmtId="176" fontId="14" fillId="2" borderId="1" xfId="1" applyNumberFormat="1" applyFont="1" applyFill="1" applyBorder="1">
      <alignment vertical="center"/>
    </xf>
    <xf numFmtId="9" fontId="14" fillId="2" borderId="1" xfId="2" applyFont="1" applyFill="1" applyBorder="1">
      <alignment vertical="center"/>
    </xf>
    <xf numFmtId="38" fontId="14" fillId="0" borderId="0" xfId="1" applyFont="1">
      <alignment vertical="center"/>
    </xf>
    <xf numFmtId="182" fontId="3" fillId="2" borderId="1" xfId="1" applyNumberFormat="1" applyFont="1" applyFill="1" applyBorder="1">
      <alignment vertical="center"/>
    </xf>
    <xf numFmtId="0" fontId="14" fillId="2" borderId="0" xfId="1" applyNumberFormat="1" applyFont="1" applyFill="1">
      <alignment vertical="center"/>
    </xf>
    <xf numFmtId="0" fontId="14" fillId="2" borderId="1" xfId="1" applyNumberFormat="1" applyFont="1" applyFill="1" applyBorder="1">
      <alignment vertical="center"/>
    </xf>
    <xf numFmtId="0" fontId="14" fillId="2" borderId="0" xfId="1" applyNumberFormat="1" applyFont="1" applyFill="1" applyBorder="1">
      <alignment vertical="center"/>
    </xf>
    <xf numFmtId="183" fontId="14" fillId="2" borderId="0" xfId="0" applyNumberFormat="1" applyFont="1" applyFill="1">
      <alignment vertical="center"/>
    </xf>
    <xf numFmtId="184" fontId="14" fillId="2" borderId="0" xfId="0" applyNumberFormat="1" applyFont="1" applyFill="1">
      <alignment vertical="center"/>
    </xf>
    <xf numFmtId="184" fontId="15" fillId="4" borderId="3" xfId="0" applyNumberFormat="1" applyFont="1" applyFill="1" applyBorder="1">
      <alignment vertical="center"/>
    </xf>
    <xf numFmtId="184" fontId="15" fillId="2" borderId="0" xfId="0" applyNumberFormat="1" applyFont="1" applyFill="1">
      <alignment vertical="center"/>
    </xf>
    <xf numFmtId="184" fontId="14" fillId="2" borderId="1" xfId="0" applyNumberFormat="1" applyFont="1" applyFill="1" applyBorder="1">
      <alignment vertical="center"/>
    </xf>
    <xf numFmtId="181" fontId="14" fillId="2" borderId="0" xfId="0" applyNumberFormat="1" applyFont="1" applyFill="1" applyAlignment="1">
      <alignment horizontal="right" vertical="center"/>
    </xf>
    <xf numFmtId="184" fontId="14" fillId="5" borderId="1" xfId="0" applyNumberFormat="1" applyFont="1" applyFill="1" applyBorder="1">
      <alignment vertical="center"/>
    </xf>
    <xf numFmtId="184" fontId="14" fillId="0" borderId="1" xfId="0" applyNumberFormat="1" applyFont="1" applyBorder="1">
      <alignment vertical="center"/>
    </xf>
    <xf numFmtId="181" fontId="15" fillId="5" borderId="1" xfId="0" applyNumberFormat="1" applyFont="1" applyFill="1" applyBorder="1" applyAlignment="1">
      <alignment horizontal="center" vertical="center"/>
    </xf>
    <xf numFmtId="38" fontId="15" fillId="5" borderId="1" xfId="1" applyFont="1" applyFill="1" applyBorder="1" applyAlignment="1">
      <alignment horizontal="center" vertical="center"/>
    </xf>
    <xf numFmtId="38" fontId="14" fillId="2" borderId="1" xfId="1" applyFont="1" applyFill="1" applyBorder="1" applyAlignment="1">
      <alignment horizontal="right" vertical="center"/>
    </xf>
    <xf numFmtId="40" fontId="14" fillId="2" borderId="0" xfId="1" applyNumberFormat="1" applyFont="1" applyFill="1" applyAlignment="1">
      <alignment horizontal="right" vertical="center"/>
    </xf>
    <xf numFmtId="40" fontId="15" fillId="5" borderId="1" xfId="1" applyNumberFormat="1" applyFont="1" applyFill="1" applyBorder="1" applyAlignment="1">
      <alignment horizontal="center" vertical="center"/>
    </xf>
    <xf numFmtId="40" fontId="14" fillId="2" borderId="1" xfId="1" applyNumberFormat="1" applyFont="1" applyFill="1" applyBorder="1" applyAlignment="1">
      <alignment horizontal="right" vertical="center"/>
    </xf>
    <xf numFmtId="181" fontId="14" fillId="2" borderId="0" xfId="0" applyNumberFormat="1" applyFont="1" applyFill="1">
      <alignment vertical="center"/>
    </xf>
    <xf numFmtId="181" fontId="14" fillId="2" borderId="1" xfId="0" applyNumberFormat="1" applyFont="1" applyFill="1" applyBorder="1">
      <alignment vertical="center"/>
    </xf>
    <xf numFmtId="181" fontId="14" fillId="2" borderId="1" xfId="0" applyNumberFormat="1" applyFont="1" applyFill="1" applyBorder="1" applyAlignment="1">
      <alignment horizontal="right" vertical="center"/>
    </xf>
    <xf numFmtId="181" fontId="14" fillId="2" borderId="1" xfId="1" applyNumberFormat="1" applyFont="1" applyFill="1" applyBorder="1">
      <alignment vertical="center"/>
    </xf>
    <xf numFmtId="181" fontId="14" fillId="2" borderId="0" xfId="1" applyNumberFormat="1" applyFont="1" applyFill="1" applyBorder="1" applyAlignment="1">
      <alignment horizontal="right" vertical="center"/>
    </xf>
    <xf numFmtId="184" fontId="14" fillId="2" borderId="0" xfId="0" applyNumberFormat="1" applyFont="1" applyFill="1" applyAlignment="1">
      <alignment horizontal="right" vertical="center"/>
    </xf>
    <xf numFmtId="185" fontId="14" fillId="2" borderId="0" xfId="0" applyNumberFormat="1" applyFont="1" applyFill="1" applyAlignment="1">
      <alignment horizontal="right" vertical="center"/>
    </xf>
    <xf numFmtId="185" fontId="15" fillId="5" borderId="1" xfId="0" applyNumberFormat="1" applyFont="1" applyFill="1" applyBorder="1" applyAlignment="1">
      <alignment horizontal="center" vertical="center"/>
    </xf>
    <xf numFmtId="185" fontId="14" fillId="2" borderId="1" xfId="0" applyNumberFormat="1" applyFont="1" applyFill="1" applyBorder="1" applyAlignment="1">
      <alignment horizontal="right" vertical="center"/>
    </xf>
    <xf numFmtId="184" fontId="15" fillId="5" borderId="1" xfId="0" applyNumberFormat="1" applyFont="1" applyFill="1" applyBorder="1" applyAlignment="1">
      <alignment horizontal="center" vertical="center"/>
    </xf>
    <xf numFmtId="186" fontId="14" fillId="2" borderId="0" xfId="0" applyNumberFormat="1" applyFont="1" applyFill="1" applyAlignment="1">
      <alignment horizontal="right" vertical="center"/>
    </xf>
    <xf numFmtId="186" fontId="15" fillId="5" borderId="1" xfId="0" applyNumberFormat="1" applyFont="1" applyFill="1" applyBorder="1" applyAlignment="1">
      <alignment horizontal="center" vertical="center"/>
    </xf>
    <xf numFmtId="186" fontId="14" fillId="2" borderId="1" xfId="0" applyNumberFormat="1" applyFont="1" applyFill="1" applyBorder="1" applyAlignment="1">
      <alignment horizontal="right" vertical="center"/>
    </xf>
    <xf numFmtId="181" fontId="6" fillId="2" borderId="6" xfId="1" applyNumberFormat="1" applyFont="1" applyFill="1" applyBorder="1">
      <alignment vertical="center"/>
    </xf>
    <xf numFmtId="14" fontId="15" fillId="5" borderId="1" xfId="0" applyNumberFormat="1" applyFont="1" applyFill="1" applyBorder="1" applyAlignment="1">
      <alignment horizontal="center" vertical="center"/>
    </xf>
    <xf numFmtId="0" fontId="15" fillId="5" borderId="1" xfId="1" applyNumberFormat="1" applyFont="1" applyFill="1" applyBorder="1" applyAlignment="1">
      <alignment horizontal="center" vertical="center"/>
    </xf>
    <xf numFmtId="186" fontId="14" fillId="2" borderId="0" xfId="1" applyNumberFormat="1" applyFont="1" applyFill="1">
      <alignment vertical="center"/>
    </xf>
    <xf numFmtId="186" fontId="15" fillId="4" borderId="3" xfId="1" applyNumberFormat="1" applyFont="1" applyFill="1" applyBorder="1">
      <alignment vertical="center"/>
    </xf>
    <xf numFmtId="186" fontId="15" fillId="2" borderId="0" xfId="1" applyNumberFormat="1" applyFont="1" applyFill="1" applyBorder="1">
      <alignment vertical="center"/>
    </xf>
    <xf numFmtId="181" fontId="14" fillId="2" borderId="0" xfId="1" applyNumberFormat="1" applyFont="1" applyFill="1" applyAlignment="1">
      <alignment horizontal="right" vertical="center"/>
    </xf>
    <xf numFmtId="185" fontId="14" fillId="0" borderId="1" xfId="0" applyNumberFormat="1" applyFont="1" applyBorder="1" applyAlignment="1">
      <alignment horizontal="right" vertical="center"/>
    </xf>
    <xf numFmtId="181" fontId="15" fillId="5" borderId="1" xfId="1" applyNumberFormat="1" applyFont="1" applyFill="1" applyBorder="1" applyAlignment="1">
      <alignment horizontal="center" vertical="center"/>
    </xf>
    <xf numFmtId="14" fontId="14" fillId="2" borderId="1" xfId="1" applyNumberFormat="1" applyFont="1" applyFill="1" applyBorder="1" applyAlignment="1">
      <alignment horizontal="right" vertical="center"/>
    </xf>
    <xf numFmtId="187" fontId="14" fillId="2" borderId="1" xfId="0" applyNumberFormat="1" applyFont="1" applyFill="1" applyBorder="1" applyAlignment="1">
      <alignment horizontal="right" vertical="center"/>
    </xf>
    <xf numFmtId="6" fontId="14" fillId="2" borderId="1" xfId="1" applyNumberFormat="1" applyFont="1" applyFill="1" applyBorder="1">
      <alignment vertical="center"/>
    </xf>
    <xf numFmtId="188" fontId="14" fillId="2" borderId="1" xfId="0" applyNumberFormat="1" applyFont="1" applyFill="1" applyBorder="1" applyAlignment="1">
      <alignment horizontal="right" vertical="center"/>
    </xf>
    <xf numFmtId="178" fontId="3" fillId="2" borderId="1" xfId="1" applyNumberFormat="1" applyFont="1" applyFill="1" applyBorder="1" applyAlignment="1">
      <alignment vertical="center" shrinkToFit="1"/>
    </xf>
    <xf numFmtId="185" fontId="14" fillId="5" borderId="1" xfId="0" applyNumberFormat="1" applyFont="1" applyFill="1" applyBorder="1" applyAlignment="1">
      <alignment horizontal="right" vertical="center"/>
    </xf>
    <xf numFmtId="38" fontId="14" fillId="5" borderId="1" xfId="1" applyFont="1" applyFill="1" applyBorder="1" applyAlignment="1">
      <alignment horizontal="right" vertical="center"/>
    </xf>
    <xf numFmtId="40" fontId="14" fillId="5" borderId="1" xfId="1" applyNumberFormat="1" applyFont="1" applyFill="1" applyBorder="1" applyAlignment="1">
      <alignment horizontal="right" vertical="center"/>
    </xf>
    <xf numFmtId="181" fontId="14" fillId="5" borderId="1" xfId="0" applyNumberFormat="1" applyFont="1" applyFill="1" applyBorder="1" applyAlignment="1">
      <alignment horizontal="right" vertical="center"/>
    </xf>
    <xf numFmtId="188" fontId="14" fillId="5" borderId="1" xfId="0" applyNumberFormat="1" applyFont="1" applyFill="1" applyBorder="1" applyAlignment="1">
      <alignment horizontal="right" vertical="center"/>
    </xf>
    <xf numFmtId="186" fontId="14" fillId="5" borderId="1" xfId="0" applyNumberFormat="1" applyFont="1" applyFill="1" applyBorder="1" applyAlignment="1">
      <alignment horizontal="right" vertical="center"/>
    </xf>
    <xf numFmtId="187" fontId="14" fillId="5" borderId="1" xfId="0" applyNumberFormat="1" applyFont="1" applyFill="1" applyBorder="1" applyAlignment="1">
      <alignment horizontal="right" vertical="center"/>
    </xf>
    <xf numFmtId="6" fontId="14" fillId="5" borderId="1" xfId="1" applyNumberFormat="1" applyFont="1" applyFill="1" applyBorder="1">
      <alignment vertical="center"/>
    </xf>
    <xf numFmtId="0" fontId="14" fillId="5" borderId="0" xfId="0" applyFont="1" applyFill="1">
      <alignment vertical="center"/>
    </xf>
    <xf numFmtId="181" fontId="14" fillId="0" borderId="1" xfId="0" applyNumberFormat="1" applyFont="1" applyBorder="1">
      <alignment vertical="center"/>
    </xf>
    <xf numFmtId="181" fontId="14" fillId="5" borderId="1" xfId="0" applyNumberFormat="1" applyFont="1" applyFill="1" applyBorder="1">
      <alignment vertical="center"/>
    </xf>
    <xf numFmtId="188" fontId="14" fillId="2" borderId="0" xfId="0" applyNumberFormat="1" applyFont="1" applyFill="1" applyAlignment="1">
      <alignment horizontal="right" vertical="center"/>
    </xf>
    <xf numFmtId="189" fontId="14" fillId="0" borderId="1" xfId="0" applyNumberFormat="1" applyFont="1" applyBorder="1">
      <alignment vertical="center"/>
    </xf>
    <xf numFmtId="189" fontId="14" fillId="2" borderId="1" xfId="1" applyNumberFormat="1" applyFont="1" applyFill="1" applyBorder="1">
      <alignment vertical="center"/>
    </xf>
    <xf numFmtId="189" fontId="14" fillId="5" borderId="1" xfId="1" applyNumberFormat="1" applyFont="1" applyFill="1" applyBorder="1">
      <alignment vertical="center"/>
    </xf>
    <xf numFmtId="189" fontId="14" fillId="0" borderId="1" xfId="1" applyNumberFormat="1" applyFont="1" applyFill="1" applyBorder="1">
      <alignment vertical="center"/>
    </xf>
    <xf numFmtId="38" fontId="14" fillId="0" borderId="1" xfId="1" applyFont="1" applyFill="1" applyBorder="1" applyAlignment="1">
      <alignment horizontal="right" vertical="center"/>
    </xf>
    <xf numFmtId="40" fontId="14" fillId="0" borderId="1" xfId="1" applyNumberFormat="1" applyFont="1" applyFill="1" applyBorder="1" applyAlignment="1">
      <alignment horizontal="right" vertical="center"/>
    </xf>
    <xf numFmtId="181" fontId="14" fillId="0" borderId="1" xfId="0" applyNumberFormat="1" applyFont="1" applyBorder="1" applyAlignment="1">
      <alignment horizontal="right" vertical="center"/>
    </xf>
    <xf numFmtId="188" fontId="14" fillId="0" borderId="1" xfId="0" applyNumberFormat="1" applyFont="1" applyBorder="1" applyAlignment="1">
      <alignment horizontal="right" vertical="center"/>
    </xf>
    <xf numFmtId="186" fontId="14" fillId="0" borderId="1" xfId="0" applyNumberFormat="1" applyFont="1" applyBorder="1" applyAlignment="1">
      <alignment horizontal="right" vertical="center"/>
    </xf>
    <xf numFmtId="187" fontId="14" fillId="0" borderId="1" xfId="0" applyNumberFormat="1" applyFont="1" applyBorder="1" applyAlignment="1">
      <alignment horizontal="right" vertical="center"/>
    </xf>
    <xf numFmtId="6" fontId="14" fillId="0" borderId="1" xfId="1" applyNumberFormat="1" applyFont="1" applyFill="1" applyBorder="1">
      <alignment vertical="center"/>
    </xf>
    <xf numFmtId="38" fontId="14" fillId="0" borderId="5" xfId="1" applyFont="1" applyFill="1" applyBorder="1">
      <alignment vertical="center"/>
    </xf>
    <xf numFmtId="0" fontId="14" fillId="0" borderId="0" xfId="0" applyFont="1">
      <alignment vertical="center"/>
    </xf>
    <xf numFmtId="38" fontId="14" fillId="5" borderId="5" xfId="1" applyFont="1" applyFill="1" applyBorder="1">
      <alignment vertical="center"/>
    </xf>
    <xf numFmtId="42" fontId="14" fillId="2" borderId="0" xfId="1" applyNumberFormat="1" applyFont="1" applyFill="1" applyAlignment="1">
      <alignment horizontal="right" vertical="center"/>
    </xf>
    <xf numFmtId="42" fontId="15" fillId="5" borderId="1" xfId="0" applyNumberFormat="1" applyFont="1" applyFill="1" applyBorder="1" applyAlignment="1">
      <alignment horizontal="center" vertical="center"/>
    </xf>
    <xf numFmtId="42" fontId="14" fillId="2" borderId="1" xfId="0" applyNumberFormat="1" applyFont="1" applyFill="1" applyBorder="1" applyAlignment="1">
      <alignment horizontal="right" vertical="center"/>
    </xf>
    <xf numFmtId="42" fontId="14" fillId="0" borderId="1" xfId="0" applyNumberFormat="1" applyFont="1" applyBorder="1" applyAlignment="1">
      <alignment horizontal="right" vertical="center"/>
    </xf>
    <xf numFmtId="42" fontId="14" fillId="5" borderId="1" xfId="0" applyNumberFormat="1" applyFont="1" applyFill="1" applyBorder="1" applyAlignment="1">
      <alignment horizontal="right" vertical="center"/>
    </xf>
    <xf numFmtId="38" fontId="15" fillId="4" borderId="1" xfId="1" applyFont="1" applyFill="1" applyBorder="1" applyAlignment="1">
      <alignment horizontal="center" vertical="center"/>
    </xf>
    <xf numFmtId="38" fontId="15" fillId="4" borderId="4" xfId="1" applyFont="1" applyFill="1" applyBorder="1" applyAlignment="1">
      <alignment horizontal="center" vertical="center"/>
    </xf>
    <xf numFmtId="38" fontId="15" fillId="4" borderId="5" xfId="1" applyFont="1" applyFill="1" applyBorder="1" applyAlignment="1">
      <alignment horizontal="center" vertical="center"/>
    </xf>
  </cellXfs>
  <cellStyles count="4">
    <cellStyle name="パーセント" xfId="2" builtinId="5"/>
    <cellStyle name="ハイパーリンク" xfId="3" builtinId="8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2400">
                <a:solidFill>
                  <a:srgbClr val="0070C0"/>
                </a:solidFill>
                <a:latin typeface="HG丸ｺﾞｼｯｸM-PRO" panose="020F0600000000000000" pitchFamily="50" charset="-128"/>
                <a:ea typeface="HG丸ｺﾞｼｯｸM-PRO" panose="020F0600000000000000" pitchFamily="50" charset="-128"/>
              </a:rPr>
              <a:t>ドルコスト平均法（円ドル）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areaChart>
        <c:grouping val="stacked"/>
        <c:varyColors val="0"/>
        <c:ser>
          <c:idx val="1"/>
          <c:order val="1"/>
          <c:tx>
            <c:v>積立元本</c:v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'為替（データ）'!$B$8:$B$271</c:f>
              <c:numCache>
                <c:formatCode>yyyy"年"m"月";@</c:formatCode>
                <c:ptCount val="264"/>
                <c:pt idx="0">
                  <c:v>37376</c:v>
                </c:pt>
                <c:pt idx="1">
                  <c:v>37407</c:v>
                </c:pt>
                <c:pt idx="2">
                  <c:v>37435</c:v>
                </c:pt>
                <c:pt idx="3">
                  <c:v>37468</c:v>
                </c:pt>
                <c:pt idx="4">
                  <c:v>37498</c:v>
                </c:pt>
                <c:pt idx="5">
                  <c:v>37529</c:v>
                </c:pt>
                <c:pt idx="6">
                  <c:v>37560</c:v>
                </c:pt>
                <c:pt idx="7">
                  <c:v>37589</c:v>
                </c:pt>
                <c:pt idx="8">
                  <c:v>37620</c:v>
                </c:pt>
                <c:pt idx="9">
                  <c:v>37652</c:v>
                </c:pt>
                <c:pt idx="10">
                  <c:v>37680</c:v>
                </c:pt>
                <c:pt idx="11">
                  <c:v>37711</c:v>
                </c:pt>
                <c:pt idx="12">
                  <c:v>37741</c:v>
                </c:pt>
                <c:pt idx="13">
                  <c:v>37771</c:v>
                </c:pt>
                <c:pt idx="14">
                  <c:v>37802</c:v>
                </c:pt>
                <c:pt idx="15">
                  <c:v>37833</c:v>
                </c:pt>
                <c:pt idx="16">
                  <c:v>37862</c:v>
                </c:pt>
                <c:pt idx="17">
                  <c:v>37894</c:v>
                </c:pt>
                <c:pt idx="18">
                  <c:v>37925</c:v>
                </c:pt>
                <c:pt idx="19">
                  <c:v>37953</c:v>
                </c:pt>
                <c:pt idx="20">
                  <c:v>37985</c:v>
                </c:pt>
                <c:pt idx="21">
                  <c:v>38016</c:v>
                </c:pt>
                <c:pt idx="22">
                  <c:v>38044</c:v>
                </c:pt>
                <c:pt idx="23">
                  <c:v>38077</c:v>
                </c:pt>
                <c:pt idx="24">
                  <c:v>38107</c:v>
                </c:pt>
                <c:pt idx="25">
                  <c:v>38138</c:v>
                </c:pt>
                <c:pt idx="26">
                  <c:v>38168</c:v>
                </c:pt>
                <c:pt idx="27">
                  <c:v>38198</c:v>
                </c:pt>
                <c:pt idx="28">
                  <c:v>38230</c:v>
                </c:pt>
                <c:pt idx="29">
                  <c:v>38260</c:v>
                </c:pt>
                <c:pt idx="30">
                  <c:v>38289</c:v>
                </c:pt>
                <c:pt idx="31">
                  <c:v>38321</c:v>
                </c:pt>
                <c:pt idx="32">
                  <c:v>38351</c:v>
                </c:pt>
                <c:pt idx="33">
                  <c:v>38383</c:v>
                </c:pt>
                <c:pt idx="34">
                  <c:v>38411</c:v>
                </c:pt>
                <c:pt idx="35">
                  <c:v>38442</c:v>
                </c:pt>
                <c:pt idx="36">
                  <c:v>38470</c:v>
                </c:pt>
                <c:pt idx="37">
                  <c:v>38503</c:v>
                </c:pt>
                <c:pt idx="38">
                  <c:v>38533</c:v>
                </c:pt>
                <c:pt idx="39">
                  <c:v>38562</c:v>
                </c:pt>
                <c:pt idx="40">
                  <c:v>38595</c:v>
                </c:pt>
                <c:pt idx="41">
                  <c:v>38625</c:v>
                </c:pt>
                <c:pt idx="42">
                  <c:v>38656</c:v>
                </c:pt>
                <c:pt idx="43">
                  <c:v>38686</c:v>
                </c:pt>
                <c:pt idx="44">
                  <c:v>38716</c:v>
                </c:pt>
                <c:pt idx="45">
                  <c:v>38748</c:v>
                </c:pt>
                <c:pt idx="46">
                  <c:v>38776</c:v>
                </c:pt>
                <c:pt idx="47">
                  <c:v>38807</c:v>
                </c:pt>
                <c:pt idx="48">
                  <c:v>38835</c:v>
                </c:pt>
                <c:pt idx="49">
                  <c:v>38868</c:v>
                </c:pt>
                <c:pt idx="50">
                  <c:v>38898</c:v>
                </c:pt>
                <c:pt idx="51">
                  <c:v>38929</c:v>
                </c:pt>
                <c:pt idx="52">
                  <c:v>38960</c:v>
                </c:pt>
                <c:pt idx="53">
                  <c:v>38989</c:v>
                </c:pt>
                <c:pt idx="54">
                  <c:v>39021</c:v>
                </c:pt>
                <c:pt idx="55">
                  <c:v>39051</c:v>
                </c:pt>
                <c:pt idx="56">
                  <c:v>39080</c:v>
                </c:pt>
                <c:pt idx="57">
                  <c:v>39113</c:v>
                </c:pt>
                <c:pt idx="58">
                  <c:v>39141</c:v>
                </c:pt>
                <c:pt idx="59">
                  <c:v>39171</c:v>
                </c:pt>
                <c:pt idx="60">
                  <c:v>39199</c:v>
                </c:pt>
                <c:pt idx="61">
                  <c:v>39233</c:v>
                </c:pt>
                <c:pt idx="62">
                  <c:v>39262</c:v>
                </c:pt>
                <c:pt idx="63">
                  <c:v>39294</c:v>
                </c:pt>
                <c:pt idx="64">
                  <c:v>39325</c:v>
                </c:pt>
                <c:pt idx="65">
                  <c:v>39353</c:v>
                </c:pt>
                <c:pt idx="66">
                  <c:v>39386</c:v>
                </c:pt>
                <c:pt idx="67">
                  <c:v>39416</c:v>
                </c:pt>
                <c:pt idx="68">
                  <c:v>39444</c:v>
                </c:pt>
                <c:pt idx="69">
                  <c:v>39478</c:v>
                </c:pt>
                <c:pt idx="70">
                  <c:v>39507</c:v>
                </c:pt>
                <c:pt idx="71">
                  <c:v>39538</c:v>
                </c:pt>
                <c:pt idx="72">
                  <c:v>39568</c:v>
                </c:pt>
                <c:pt idx="73">
                  <c:v>39598</c:v>
                </c:pt>
                <c:pt idx="74">
                  <c:v>39629</c:v>
                </c:pt>
                <c:pt idx="75">
                  <c:v>39660</c:v>
                </c:pt>
                <c:pt idx="76">
                  <c:v>39689</c:v>
                </c:pt>
                <c:pt idx="77">
                  <c:v>39721</c:v>
                </c:pt>
                <c:pt idx="78">
                  <c:v>39752</c:v>
                </c:pt>
                <c:pt idx="79">
                  <c:v>39780</c:v>
                </c:pt>
                <c:pt idx="80">
                  <c:v>39812</c:v>
                </c:pt>
                <c:pt idx="81">
                  <c:v>39843</c:v>
                </c:pt>
                <c:pt idx="82">
                  <c:v>39871</c:v>
                </c:pt>
                <c:pt idx="83">
                  <c:v>39903</c:v>
                </c:pt>
                <c:pt idx="84">
                  <c:v>39933</c:v>
                </c:pt>
                <c:pt idx="85">
                  <c:v>39962</c:v>
                </c:pt>
                <c:pt idx="86">
                  <c:v>39994</c:v>
                </c:pt>
                <c:pt idx="87">
                  <c:v>40025</c:v>
                </c:pt>
                <c:pt idx="88">
                  <c:v>40056</c:v>
                </c:pt>
                <c:pt idx="89">
                  <c:v>40086</c:v>
                </c:pt>
                <c:pt idx="90">
                  <c:v>40116</c:v>
                </c:pt>
                <c:pt idx="91">
                  <c:v>40147</c:v>
                </c:pt>
                <c:pt idx="92">
                  <c:v>40177</c:v>
                </c:pt>
                <c:pt idx="93">
                  <c:v>40207</c:v>
                </c:pt>
                <c:pt idx="94">
                  <c:v>40235</c:v>
                </c:pt>
                <c:pt idx="95">
                  <c:v>40268</c:v>
                </c:pt>
                <c:pt idx="96">
                  <c:v>40298</c:v>
                </c:pt>
                <c:pt idx="97">
                  <c:v>40329</c:v>
                </c:pt>
                <c:pt idx="98">
                  <c:v>40359</c:v>
                </c:pt>
                <c:pt idx="99">
                  <c:v>40389</c:v>
                </c:pt>
                <c:pt idx="100">
                  <c:v>40421</c:v>
                </c:pt>
                <c:pt idx="101">
                  <c:v>40451</c:v>
                </c:pt>
                <c:pt idx="102">
                  <c:v>40480</c:v>
                </c:pt>
                <c:pt idx="103">
                  <c:v>40512</c:v>
                </c:pt>
                <c:pt idx="104">
                  <c:v>40542</c:v>
                </c:pt>
                <c:pt idx="105">
                  <c:v>40574</c:v>
                </c:pt>
                <c:pt idx="106">
                  <c:v>40602</c:v>
                </c:pt>
                <c:pt idx="107">
                  <c:v>40633</c:v>
                </c:pt>
                <c:pt idx="108">
                  <c:v>40661</c:v>
                </c:pt>
                <c:pt idx="109">
                  <c:v>40694</c:v>
                </c:pt>
                <c:pt idx="110">
                  <c:v>40724</c:v>
                </c:pt>
                <c:pt idx="111">
                  <c:v>40753</c:v>
                </c:pt>
                <c:pt idx="112">
                  <c:v>40786</c:v>
                </c:pt>
                <c:pt idx="113">
                  <c:v>40816</c:v>
                </c:pt>
                <c:pt idx="114">
                  <c:v>40847</c:v>
                </c:pt>
                <c:pt idx="115">
                  <c:v>40877</c:v>
                </c:pt>
                <c:pt idx="116">
                  <c:v>40907</c:v>
                </c:pt>
                <c:pt idx="117">
                  <c:v>40939</c:v>
                </c:pt>
                <c:pt idx="118">
                  <c:v>40968</c:v>
                </c:pt>
                <c:pt idx="119">
                  <c:v>40998</c:v>
                </c:pt>
                <c:pt idx="120">
                  <c:v>41026</c:v>
                </c:pt>
                <c:pt idx="121">
                  <c:v>41060</c:v>
                </c:pt>
                <c:pt idx="122">
                  <c:v>41089</c:v>
                </c:pt>
                <c:pt idx="123">
                  <c:v>41121</c:v>
                </c:pt>
                <c:pt idx="124">
                  <c:v>41152</c:v>
                </c:pt>
                <c:pt idx="125">
                  <c:v>41180</c:v>
                </c:pt>
                <c:pt idx="126">
                  <c:v>41213</c:v>
                </c:pt>
                <c:pt idx="127">
                  <c:v>41243</c:v>
                </c:pt>
                <c:pt idx="128">
                  <c:v>41271</c:v>
                </c:pt>
                <c:pt idx="129">
                  <c:v>41305</c:v>
                </c:pt>
                <c:pt idx="130">
                  <c:v>41333</c:v>
                </c:pt>
                <c:pt idx="131">
                  <c:v>41362</c:v>
                </c:pt>
                <c:pt idx="132">
                  <c:v>41394</c:v>
                </c:pt>
                <c:pt idx="133">
                  <c:v>41425</c:v>
                </c:pt>
                <c:pt idx="134">
                  <c:v>41453</c:v>
                </c:pt>
                <c:pt idx="135">
                  <c:v>41486</c:v>
                </c:pt>
                <c:pt idx="136">
                  <c:v>41516</c:v>
                </c:pt>
                <c:pt idx="137">
                  <c:v>41547</c:v>
                </c:pt>
                <c:pt idx="138">
                  <c:v>41578</c:v>
                </c:pt>
                <c:pt idx="139">
                  <c:v>41607</c:v>
                </c:pt>
                <c:pt idx="140">
                  <c:v>41638</c:v>
                </c:pt>
                <c:pt idx="141">
                  <c:v>41670</c:v>
                </c:pt>
                <c:pt idx="142">
                  <c:v>41698</c:v>
                </c:pt>
                <c:pt idx="143">
                  <c:v>41729</c:v>
                </c:pt>
                <c:pt idx="144">
                  <c:v>41759</c:v>
                </c:pt>
                <c:pt idx="145">
                  <c:v>41789</c:v>
                </c:pt>
                <c:pt idx="146">
                  <c:v>41820</c:v>
                </c:pt>
                <c:pt idx="147">
                  <c:v>41851</c:v>
                </c:pt>
                <c:pt idx="148">
                  <c:v>41880</c:v>
                </c:pt>
                <c:pt idx="149">
                  <c:v>41912</c:v>
                </c:pt>
                <c:pt idx="150">
                  <c:v>41943</c:v>
                </c:pt>
                <c:pt idx="151">
                  <c:v>41971</c:v>
                </c:pt>
                <c:pt idx="152">
                  <c:v>42003</c:v>
                </c:pt>
                <c:pt idx="153">
                  <c:v>42034</c:v>
                </c:pt>
                <c:pt idx="154">
                  <c:v>42062</c:v>
                </c:pt>
                <c:pt idx="155">
                  <c:v>42094</c:v>
                </c:pt>
                <c:pt idx="156">
                  <c:v>42124</c:v>
                </c:pt>
                <c:pt idx="157">
                  <c:v>42153</c:v>
                </c:pt>
                <c:pt idx="158">
                  <c:v>42185</c:v>
                </c:pt>
                <c:pt idx="159">
                  <c:v>42216</c:v>
                </c:pt>
                <c:pt idx="160">
                  <c:v>42247</c:v>
                </c:pt>
                <c:pt idx="161">
                  <c:v>42277</c:v>
                </c:pt>
                <c:pt idx="162">
                  <c:v>42307</c:v>
                </c:pt>
                <c:pt idx="163">
                  <c:v>42338</c:v>
                </c:pt>
                <c:pt idx="164">
                  <c:v>42368</c:v>
                </c:pt>
                <c:pt idx="165">
                  <c:v>42398</c:v>
                </c:pt>
                <c:pt idx="166">
                  <c:v>42429</c:v>
                </c:pt>
                <c:pt idx="167">
                  <c:v>42460</c:v>
                </c:pt>
                <c:pt idx="168">
                  <c:v>42488</c:v>
                </c:pt>
                <c:pt idx="169">
                  <c:v>42521</c:v>
                </c:pt>
                <c:pt idx="170">
                  <c:v>42551</c:v>
                </c:pt>
                <c:pt idx="171">
                  <c:v>42580</c:v>
                </c:pt>
                <c:pt idx="172">
                  <c:v>42613</c:v>
                </c:pt>
                <c:pt idx="173">
                  <c:v>42643</c:v>
                </c:pt>
                <c:pt idx="174">
                  <c:v>42674</c:v>
                </c:pt>
                <c:pt idx="175">
                  <c:v>42704</c:v>
                </c:pt>
                <c:pt idx="176">
                  <c:v>42734</c:v>
                </c:pt>
                <c:pt idx="177">
                  <c:v>42766</c:v>
                </c:pt>
                <c:pt idx="178">
                  <c:v>42794</c:v>
                </c:pt>
                <c:pt idx="179">
                  <c:v>42825</c:v>
                </c:pt>
                <c:pt idx="180">
                  <c:v>42853</c:v>
                </c:pt>
                <c:pt idx="181">
                  <c:v>42886</c:v>
                </c:pt>
                <c:pt idx="182">
                  <c:v>42916</c:v>
                </c:pt>
                <c:pt idx="183">
                  <c:v>42947</c:v>
                </c:pt>
                <c:pt idx="184">
                  <c:v>42978</c:v>
                </c:pt>
                <c:pt idx="185">
                  <c:v>43007</c:v>
                </c:pt>
                <c:pt idx="186">
                  <c:v>43039</c:v>
                </c:pt>
                <c:pt idx="187">
                  <c:v>43069</c:v>
                </c:pt>
                <c:pt idx="188">
                  <c:v>43098</c:v>
                </c:pt>
                <c:pt idx="189">
                  <c:v>43131</c:v>
                </c:pt>
                <c:pt idx="190">
                  <c:v>43159</c:v>
                </c:pt>
                <c:pt idx="191">
                  <c:v>43189</c:v>
                </c:pt>
                <c:pt idx="192">
                  <c:v>43217</c:v>
                </c:pt>
                <c:pt idx="193">
                  <c:v>43251</c:v>
                </c:pt>
                <c:pt idx="194">
                  <c:v>43280</c:v>
                </c:pt>
                <c:pt idx="195">
                  <c:v>43312</c:v>
                </c:pt>
                <c:pt idx="196">
                  <c:v>43343</c:v>
                </c:pt>
                <c:pt idx="197">
                  <c:v>43371</c:v>
                </c:pt>
                <c:pt idx="198">
                  <c:v>43404</c:v>
                </c:pt>
                <c:pt idx="199">
                  <c:v>43434</c:v>
                </c:pt>
                <c:pt idx="200">
                  <c:v>43462</c:v>
                </c:pt>
                <c:pt idx="201">
                  <c:v>43496</c:v>
                </c:pt>
                <c:pt idx="202">
                  <c:v>43524</c:v>
                </c:pt>
                <c:pt idx="203">
                  <c:v>43553</c:v>
                </c:pt>
                <c:pt idx="204">
                  <c:v>43581</c:v>
                </c:pt>
                <c:pt idx="205">
                  <c:v>43616</c:v>
                </c:pt>
                <c:pt idx="206">
                  <c:v>43644</c:v>
                </c:pt>
                <c:pt idx="207">
                  <c:v>43677</c:v>
                </c:pt>
                <c:pt idx="208">
                  <c:v>43707</c:v>
                </c:pt>
                <c:pt idx="209">
                  <c:v>43738</c:v>
                </c:pt>
                <c:pt idx="210">
                  <c:v>43769</c:v>
                </c:pt>
                <c:pt idx="211">
                  <c:v>43798</c:v>
                </c:pt>
                <c:pt idx="212">
                  <c:v>43829</c:v>
                </c:pt>
                <c:pt idx="213">
                  <c:v>43861</c:v>
                </c:pt>
                <c:pt idx="214">
                  <c:v>43889</c:v>
                </c:pt>
                <c:pt idx="215">
                  <c:v>43921</c:v>
                </c:pt>
                <c:pt idx="216">
                  <c:v>43951</c:v>
                </c:pt>
                <c:pt idx="217">
                  <c:v>43980</c:v>
                </c:pt>
                <c:pt idx="218">
                  <c:v>44012</c:v>
                </c:pt>
                <c:pt idx="219">
                  <c:v>44043</c:v>
                </c:pt>
                <c:pt idx="220">
                  <c:v>44074</c:v>
                </c:pt>
                <c:pt idx="221">
                  <c:v>44104</c:v>
                </c:pt>
                <c:pt idx="222">
                  <c:v>44134</c:v>
                </c:pt>
                <c:pt idx="223">
                  <c:v>44165</c:v>
                </c:pt>
                <c:pt idx="224">
                  <c:v>44195</c:v>
                </c:pt>
                <c:pt idx="225">
                  <c:v>44225</c:v>
                </c:pt>
                <c:pt idx="226">
                  <c:v>44253</c:v>
                </c:pt>
                <c:pt idx="227">
                  <c:v>44286</c:v>
                </c:pt>
                <c:pt idx="228">
                  <c:v>44316</c:v>
                </c:pt>
                <c:pt idx="229">
                  <c:v>44347</c:v>
                </c:pt>
                <c:pt idx="230">
                  <c:v>44377</c:v>
                </c:pt>
                <c:pt idx="231">
                  <c:v>44407</c:v>
                </c:pt>
                <c:pt idx="232">
                  <c:v>44439</c:v>
                </c:pt>
                <c:pt idx="233">
                  <c:v>44469</c:v>
                </c:pt>
                <c:pt idx="234">
                  <c:v>44498</c:v>
                </c:pt>
                <c:pt idx="235">
                  <c:v>44530</c:v>
                </c:pt>
                <c:pt idx="236">
                  <c:v>44560</c:v>
                </c:pt>
                <c:pt idx="237">
                  <c:v>44592</c:v>
                </c:pt>
                <c:pt idx="238">
                  <c:v>44620</c:v>
                </c:pt>
                <c:pt idx="239">
                  <c:v>44651</c:v>
                </c:pt>
                <c:pt idx="240">
                  <c:v>44679</c:v>
                </c:pt>
                <c:pt idx="241">
                  <c:v>44712</c:v>
                </c:pt>
                <c:pt idx="242">
                  <c:v>44742</c:v>
                </c:pt>
                <c:pt idx="243">
                  <c:v>44771</c:v>
                </c:pt>
                <c:pt idx="244">
                  <c:v>44804</c:v>
                </c:pt>
                <c:pt idx="245">
                  <c:v>44834</c:v>
                </c:pt>
                <c:pt idx="246">
                  <c:v>44865</c:v>
                </c:pt>
                <c:pt idx="247">
                  <c:v>44895</c:v>
                </c:pt>
                <c:pt idx="248">
                  <c:v>44925</c:v>
                </c:pt>
                <c:pt idx="249">
                  <c:v>44957</c:v>
                </c:pt>
                <c:pt idx="250">
                  <c:v>44985</c:v>
                </c:pt>
                <c:pt idx="251">
                  <c:v>45016</c:v>
                </c:pt>
                <c:pt idx="252">
                  <c:v>45046</c:v>
                </c:pt>
                <c:pt idx="253">
                  <c:v>45077</c:v>
                </c:pt>
                <c:pt idx="254">
                  <c:v>45107</c:v>
                </c:pt>
                <c:pt idx="255">
                  <c:v>45138</c:v>
                </c:pt>
                <c:pt idx="256">
                  <c:v>45169</c:v>
                </c:pt>
                <c:pt idx="257">
                  <c:v>45199</c:v>
                </c:pt>
                <c:pt idx="258">
                  <c:v>45230</c:v>
                </c:pt>
                <c:pt idx="259">
                  <c:v>45260</c:v>
                </c:pt>
                <c:pt idx="260">
                  <c:v>45291</c:v>
                </c:pt>
                <c:pt idx="261">
                  <c:v>45322</c:v>
                </c:pt>
                <c:pt idx="262">
                  <c:v>45351</c:v>
                </c:pt>
                <c:pt idx="263">
                  <c:v>45382</c:v>
                </c:pt>
              </c:numCache>
            </c:numRef>
          </c:cat>
          <c:val>
            <c:numRef>
              <c:f>'為替（データ）'!$K$8:$K$271</c:f>
              <c:numCache>
                <c:formatCode>_("¥"* #,##0_);_("¥"* \(#,##0\);_("¥"* "-"_);_(@_)</c:formatCode>
                <c:ptCount val="264"/>
                <c:pt idx="0">
                  <c:v>10000</c:v>
                </c:pt>
                <c:pt idx="1">
                  <c:v>20000</c:v>
                </c:pt>
                <c:pt idx="2">
                  <c:v>30000</c:v>
                </c:pt>
                <c:pt idx="3">
                  <c:v>40000</c:v>
                </c:pt>
                <c:pt idx="4">
                  <c:v>50000</c:v>
                </c:pt>
                <c:pt idx="5">
                  <c:v>60000</c:v>
                </c:pt>
                <c:pt idx="6">
                  <c:v>70000</c:v>
                </c:pt>
                <c:pt idx="7">
                  <c:v>80000</c:v>
                </c:pt>
                <c:pt idx="8">
                  <c:v>90000</c:v>
                </c:pt>
                <c:pt idx="9">
                  <c:v>100000</c:v>
                </c:pt>
                <c:pt idx="10">
                  <c:v>110000</c:v>
                </c:pt>
                <c:pt idx="11">
                  <c:v>120000</c:v>
                </c:pt>
                <c:pt idx="12">
                  <c:v>130000</c:v>
                </c:pt>
                <c:pt idx="13">
                  <c:v>140000</c:v>
                </c:pt>
                <c:pt idx="14">
                  <c:v>150000</c:v>
                </c:pt>
                <c:pt idx="15">
                  <c:v>160000</c:v>
                </c:pt>
                <c:pt idx="16">
                  <c:v>170000</c:v>
                </c:pt>
                <c:pt idx="17">
                  <c:v>180000</c:v>
                </c:pt>
                <c:pt idx="18">
                  <c:v>190000</c:v>
                </c:pt>
                <c:pt idx="19">
                  <c:v>200000</c:v>
                </c:pt>
                <c:pt idx="20">
                  <c:v>210000</c:v>
                </c:pt>
                <c:pt idx="21">
                  <c:v>220000</c:v>
                </c:pt>
                <c:pt idx="22">
                  <c:v>230000</c:v>
                </c:pt>
                <c:pt idx="23">
                  <c:v>240000</c:v>
                </c:pt>
                <c:pt idx="24">
                  <c:v>250000</c:v>
                </c:pt>
                <c:pt idx="25">
                  <c:v>260000</c:v>
                </c:pt>
                <c:pt idx="26">
                  <c:v>270000</c:v>
                </c:pt>
                <c:pt idx="27">
                  <c:v>280000</c:v>
                </c:pt>
                <c:pt idx="28">
                  <c:v>290000</c:v>
                </c:pt>
                <c:pt idx="29">
                  <c:v>300000</c:v>
                </c:pt>
                <c:pt idx="30">
                  <c:v>310000</c:v>
                </c:pt>
                <c:pt idx="31">
                  <c:v>320000</c:v>
                </c:pt>
                <c:pt idx="32">
                  <c:v>330000</c:v>
                </c:pt>
                <c:pt idx="33">
                  <c:v>340000</c:v>
                </c:pt>
                <c:pt idx="34">
                  <c:v>350000</c:v>
                </c:pt>
                <c:pt idx="35">
                  <c:v>360000</c:v>
                </c:pt>
                <c:pt idx="36">
                  <c:v>370000</c:v>
                </c:pt>
                <c:pt idx="37">
                  <c:v>380000</c:v>
                </c:pt>
                <c:pt idx="38">
                  <c:v>390000</c:v>
                </c:pt>
                <c:pt idx="39">
                  <c:v>400000</c:v>
                </c:pt>
                <c:pt idx="40">
                  <c:v>410000</c:v>
                </c:pt>
                <c:pt idx="41">
                  <c:v>420000</c:v>
                </c:pt>
                <c:pt idx="42">
                  <c:v>430000</c:v>
                </c:pt>
                <c:pt idx="43">
                  <c:v>440000</c:v>
                </c:pt>
                <c:pt idx="44">
                  <c:v>450000</c:v>
                </c:pt>
                <c:pt idx="45">
                  <c:v>460000</c:v>
                </c:pt>
                <c:pt idx="46">
                  <c:v>470000</c:v>
                </c:pt>
                <c:pt idx="47">
                  <c:v>480000</c:v>
                </c:pt>
                <c:pt idx="48">
                  <c:v>490000</c:v>
                </c:pt>
                <c:pt idx="49">
                  <c:v>500000</c:v>
                </c:pt>
                <c:pt idx="50">
                  <c:v>510000</c:v>
                </c:pt>
                <c:pt idx="51">
                  <c:v>520000</c:v>
                </c:pt>
                <c:pt idx="52">
                  <c:v>530000</c:v>
                </c:pt>
                <c:pt idx="53">
                  <c:v>540000</c:v>
                </c:pt>
                <c:pt idx="54">
                  <c:v>550000</c:v>
                </c:pt>
                <c:pt idx="55">
                  <c:v>560000</c:v>
                </c:pt>
                <c:pt idx="56">
                  <c:v>570000</c:v>
                </c:pt>
                <c:pt idx="57">
                  <c:v>580000</c:v>
                </c:pt>
                <c:pt idx="58">
                  <c:v>590000</c:v>
                </c:pt>
                <c:pt idx="59">
                  <c:v>600000</c:v>
                </c:pt>
                <c:pt idx="60">
                  <c:v>610000</c:v>
                </c:pt>
                <c:pt idx="61">
                  <c:v>620000</c:v>
                </c:pt>
                <c:pt idx="62">
                  <c:v>630000</c:v>
                </c:pt>
                <c:pt idx="63">
                  <c:v>640000</c:v>
                </c:pt>
                <c:pt idx="64">
                  <c:v>650000</c:v>
                </c:pt>
                <c:pt idx="65">
                  <c:v>660000</c:v>
                </c:pt>
                <c:pt idx="66">
                  <c:v>670000</c:v>
                </c:pt>
                <c:pt idx="67">
                  <c:v>680000</c:v>
                </c:pt>
                <c:pt idx="68">
                  <c:v>690000</c:v>
                </c:pt>
                <c:pt idx="69">
                  <c:v>700000</c:v>
                </c:pt>
                <c:pt idx="70">
                  <c:v>710000</c:v>
                </c:pt>
                <c:pt idx="71">
                  <c:v>720000</c:v>
                </c:pt>
                <c:pt idx="72">
                  <c:v>730000</c:v>
                </c:pt>
                <c:pt idx="73">
                  <c:v>740000</c:v>
                </c:pt>
                <c:pt idx="74">
                  <c:v>750000</c:v>
                </c:pt>
                <c:pt idx="75">
                  <c:v>760000</c:v>
                </c:pt>
                <c:pt idx="76">
                  <c:v>770000</c:v>
                </c:pt>
                <c:pt idx="77">
                  <c:v>780000</c:v>
                </c:pt>
                <c:pt idx="78">
                  <c:v>790000</c:v>
                </c:pt>
                <c:pt idx="79">
                  <c:v>800000</c:v>
                </c:pt>
                <c:pt idx="80">
                  <c:v>810000</c:v>
                </c:pt>
                <c:pt idx="81">
                  <c:v>820000</c:v>
                </c:pt>
                <c:pt idx="82">
                  <c:v>830000</c:v>
                </c:pt>
                <c:pt idx="83">
                  <c:v>840000</c:v>
                </c:pt>
                <c:pt idx="84">
                  <c:v>850000</c:v>
                </c:pt>
                <c:pt idx="85">
                  <c:v>860000</c:v>
                </c:pt>
                <c:pt idx="86">
                  <c:v>870000</c:v>
                </c:pt>
                <c:pt idx="87">
                  <c:v>880000</c:v>
                </c:pt>
                <c:pt idx="88">
                  <c:v>890000</c:v>
                </c:pt>
                <c:pt idx="89">
                  <c:v>900000</c:v>
                </c:pt>
                <c:pt idx="90">
                  <c:v>910000</c:v>
                </c:pt>
                <c:pt idx="91">
                  <c:v>920000</c:v>
                </c:pt>
                <c:pt idx="92">
                  <c:v>930000</c:v>
                </c:pt>
                <c:pt idx="93">
                  <c:v>940000</c:v>
                </c:pt>
                <c:pt idx="94">
                  <c:v>950000</c:v>
                </c:pt>
                <c:pt idx="95">
                  <c:v>960000</c:v>
                </c:pt>
                <c:pt idx="96">
                  <c:v>970000</c:v>
                </c:pt>
                <c:pt idx="97">
                  <c:v>980000</c:v>
                </c:pt>
                <c:pt idx="98">
                  <c:v>990000</c:v>
                </c:pt>
                <c:pt idx="99">
                  <c:v>1000000</c:v>
                </c:pt>
                <c:pt idx="100">
                  <c:v>1010000</c:v>
                </c:pt>
                <c:pt idx="101">
                  <c:v>1020000</c:v>
                </c:pt>
                <c:pt idx="102">
                  <c:v>1030000</c:v>
                </c:pt>
                <c:pt idx="103">
                  <c:v>1040000</c:v>
                </c:pt>
                <c:pt idx="104">
                  <c:v>1050000</c:v>
                </c:pt>
                <c:pt idx="105">
                  <c:v>1060000</c:v>
                </c:pt>
                <c:pt idx="106">
                  <c:v>1070000</c:v>
                </c:pt>
                <c:pt idx="107">
                  <c:v>1080000</c:v>
                </c:pt>
                <c:pt idx="108">
                  <c:v>1090000</c:v>
                </c:pt>
                <c:pt idx="109">
                  <c:v>1100000</c:v>
                </c:pt>
                <c:pt idx="110">
                  <c:v>1110000</c:v>
                </c:pt>
                <c:pt idx="111">
                  <c:v>1120000</c:v>
                </c:pt>
                <c:pt idx="112">
                  <c:v>1130000</c:v>
                </c:pt>
                <c:pt idx="113">
                  <c:v>1140000</c:v>
                </c:pt>
                <c:pt idx="114">
                  <c:v>1150000</c:v>
                </c:pt>
                <c:pt idx="115">
                  <c:v>1160000</c:v>
                </c:pt>
                <c:pt idx="116">
                  <c:v>1170000</c:v>
                </c:pt>
                <c:pt idx="117">
                  <c:v>1180000</c:v>
                </c:pt>
                <c:pt idx="118">
                  <c:v>1190000</c:v>
                </c:pt>
                <c:pt idx="119">
                  <c:v>1200000</c:v>
                </c:pt>
                <c:pt idx="120">
                  <c:v>1210000</c:v>
                </c:pt>
                <c:pt idx="121">
                  <c:v>1220000</c:v>
                </c:pt>
                <c:pt idx="122">
                  <c:v>1230000</c:v>
                </c:pt>
                <c:pt idx="123">
                  <c:v>1240000</c:v>
                </c:pt>
                <c:pt idx="124">
                  <c:v>1250000</c:v>
                </c:pt>
                <c:pt idx="125">
                  <c:v>1260000</c:v>
                </c:pt>
                <c:pt idx="126">
                  <c:v>1270000</c:v>
                </c:pt>
                <c:pt idx="127">
                  <c:v>1280000</c:v>
                </c:pt>
                <c:pt idx="128">
                  <c:v>1290000</c:v>
                </c:pt>
                <c:pt idx="129">
                  <c:v>1300000</c:v>
                </c:pt>
                <c:pt idx="130">
                  <c:v>1310000</c:v>
                </c:pt>
                <c:pt idx="131">
                  <c:v>1320000</c:v>
                </c:pt>
                <c:pt idx="132">
                  <c:v>1330000</c:v>
                </c:pt>
                <c:pt idx="133">
                  <c:v>1340000</c:v>
                </c:pt>
                <c:pt idx="134">
                  <c:v>1350000</c:v>
                </c:pt>
                <c:pt idx="135">
                  <c:v>1360000</c:v>
                </c:pt>
                <c:pt idx="136">
                  <c:v>1370000</c:v>
                </c:pt>
                <c:pt idx="137">
                  <c:v>1380000</c:v>
                </c:pt>
                <c:pt idx="138">
                  <c:v>1390000</c:v>
                </c:pt>
                <c:pt idx="139">
                  <c:v>1400000</c:v>
                </c:pt>
                <c:pt idx="140">
                  <c:v>1410000</c:v>
                </c:pt>
                <c:pt idx="141">
                  <c:v>1420000</c:v>
                </c:pt>
                <c:pt idx="142">
                  <c:v>1430000</c:v>
                </c:pt>
                <c:pt idx="143">
                  <c:v>1440000</c:v>
                </c:pt>
                <c:pt idx="144">
                  <c:v>1450000</c:v>
                </c:pt>
                <c:pt idx="145">
                  <c:v>1460000</c:v>
                </c:pt>
                <c:pt idx="146">
                  <c:v>1470000</c:v>
                </c:pt>
                <c:pt idx="147">
                  <c:v>1480000</c:v>
                </c:pt>
                <c:pt idx="148">
                  <c:v>1490000</c:v>
                </c:pt>
                <c:pt idx="149">
                  <c:v>1500000</c:v>
                </c:pt>
                <c:pt idx="150">
                  <c:v>1510000</c:v>
                </c:pt>
                <c:pt idx="151">
                  <c:v>1520000</c:v>
                </c:pt>
                <c:pt idx="152">
                  <c:v>1530000</c:v>
                </c:pt>
                <c:pt idx="153">
                  <c:v>1540000</c:v>
                </c:pt>
                <c:pt idx="154">
                  <c:v>1550000</c:v>
                </c:pt>
                <c:pt idx="155">
                  <c:v>1560000</c:v>
                </c:pt>
                <c:pt idx="156">
                  <c:v>1570000</c:v>
                </c:pt>
                <c:pt idx="157">
                  <c:v>1580000</c:v>
                </c:pt>
                <c:pt idx="158">
                  <c:v>1590000</c:v>
                </c:pt>
                <c:pt idx="159">
                  <c:v>1600000</c:v>
                </c:pt>
                <c:pt idx="160">
                  <c:v>1610000</c:v>
                </c:pt>
                <c:pt idx="161">
                  <c:v>1620000</c:v>
                </c:pt>
                <c:pt idx="162">
                  <c:v>1630000</c:v>
                </c:pt>
                <c:pt idx="163">
                  <c:v>1640000</c:v>
                </c:pt>
                <c:pt idx="164">
                  <c:v>1650000</c:v>
                </c:pt>
                <c:pt idx="165">
                  <c:v>1660000</c:v>
                </c:pt>
                <c:pt idx="166">
                  <c:v>1670000</c:v>
                </c:pt>
                <c:pt idx="167">
                  <c:v>1680000</c:v>
                </c:pt>
                <c:pt idx="168">
                  <c:v>1690000</c:v>
                </c:pt>
                <c:pt idx="169">
                  <c:v>1700000</c:v>
                </c:pt>
                <c:pt idx="170">
                  <c:v>1710000</c:v>
                </c:pt>
                <c:pt idx="171">
                  <c:v>1720000</c:v>
                </c:pt>
                <c:pt idx="172">
                  <c:v>1730000</c:v>
                </c:pt>
                <c:pt idx="173">
                  <c:v>1740000</c:v>
                </c:pt>
                <c:pt idx="174">
                  <c:v>1750000</c:v>
                </c:pt>
                <c:pt idx="175">
                  <c:v>1760000</c:v>
                </c:pt>
                <c:pt idx="176">
                  <c:v>1770000</c:v>
                </c:pt>
                <c:pt idx="177">
                  <c:v>1780000</c:v>
                </c:pt>
                <c:pt idx="178">
                  <c:v>1790000</c:v>
                </c:pt>
                <c:pt idx="179">
                  <c:v>1800000</c:v>
                </c:pt>
                <c:pt idx="180">
                  <c:v>1810000</c:v>
                </c:pt>
                <c:pt idx="181">
                  <c:v>1820000</c:v>
                </c:pt>
                <c:pt idx="182">
                  <c:v>1830000</c:v>
                </c:pt>
                <c:pt idx="183">
                  <c:v>1840000</c:v>
                </c:pt>
                <c:pt idx="184">
                  <c:v>1850000</c:v>
                </c:pt>
                <c:pt idx="185">
                  <c:v>1860000</c:v>
                </c:pt>
                <c:pt idx="186">
                  <c:v>1870000</c:v>
                </c:pt>
                <c:pt idx="187">
                  <c:v>1880000</c:v>
                </c:pt>
                <c:pt idx="188">
                  <c:v>1890000</c:v>
                </c:pt>
                <c:pt idx="189">
                  <c:v>1900000</c:v>
                </c:pt>
                <c:pt idx="190">
                  <c:v>1910000</c:v>
                </c:pt>
                <c:pt idx="191">
                  <c:v>1920000</c:v>
                </c:pt>
                <c:pt idx="192">
                  <c:v>1930000</c:v>
                </c:pt>
                <c:pt idx="193">
                  <c:v>1940000</c:v>
                </c:pt>
                <c:pt idx="194">
                  <c:v>1950000</c:v>
                </c:pt>
                <c:pt idx="195">
                  <c:v>1960000</c:v>
                </c:pt>
                <c:pt idx="196">
                  <c:v>1970000</c:v>
                </c:pt>
                <c:pt idx="197">
                  <c:v>1980000</c:v>
                </c:pt>
                <c:pt idx="198">
                  <c:v>1990000</c:v>
                </c:pt>
                <c:pt idx="199">
                  <c:v>2000000</c:v>
                </c:pt>
                <c:pt idx="200">
                  <c:v>2010000</c:v>
                </c:pt>
                <c:pt idx="201">
                  <c:v>2020000</c:v>
                </c:pt>
                <c:pt idx="202">
                  <c:v>2030000</c:v>
                </c:pt>
                <c:pt idx="203">
                  <c:v>2040000</c:v>
                </c:pt>
                <c:pt idx="204">
                  <c:v>2050000</c:v>
                </c:pt>
                <c:pt idx="205">
                  <c:v>2060000</c:v>
                </c:pt>
                <c:pt idx="206">
                  <c:v>2070000</c:v>
                </c:pt>
                <c:pt idx="207">
                  <c:v>2080000</c:v>
                </c:pt>
                <c:pt idx="208">
                  <c:v>2090000</c:v>
                </c:pt>
                <c:pt idx="209">
                  <c:v>2100000</c:v>
                </c:pt>
                <c:pt idx="210">
                  <c:v>2110000</c:v>
                </c:pt>
                <c:pt idx="211">
                  <c:v>2120000</c:v>
                </c:pt>
                <c:pt idx="212">
                  <c:v>2130000</c:v>
                </c:pt>
                <c:pt idx="213">
                  <c:v>2140000</c:v>
                </c:pt>
                <c:pt idx="214">
                  <c:v>2150000</c:v>
                </c:pt>
                <c:pt idx="215">
                  <c:v>2160000</c:v>
                </c:pt>
                <c:pt idx="216">
                  <c:v>2170000</c:v>
                </c:pt>
                <c:pt idx="217">
                  <c:v>2180000</c:v>
                </c:pt>
                <c:pt idx="218">
                  <c:v>2190000</c:v>
                </c:pt>
                <c:pt idx="219">
                  <c:v>2200000</c:v>
                </c:pt>
                <c:pt idx="220">
                  <c:v>2210000</c:v>
                </c:pt>
                <c:pt idx="221">
                  <c:v>2220000</c:v>
                </c:pt>
                <c:pt idx="222">
                  <c:v>2230000</c:v>
                </c:pt>
                <c:pt idx="223">
                  <c:v>2240000</c:v>
                </c:pt>
                <c:pt idx="224">
                  <c:v>2250000</c:v>
                </c:pt>
                <c:pt idx="225">
                  <c:v>2260000</c:v>
                </c:pt>
                <c:pt idx="226">
                  <c:v>2270000</c:v>
                </c:pt>
                <c:pt idx="227">
                  <c:v>2280000</c:v>
                </c:pt>
                <c:pt idx="228">
                  <c:v>2290000</c:v>
                </c:pt>
                <c:pt idx="229">
                  <c:v>2300000</c:v>
                </c:pt>
                <c:pt idx="230">
                  <c:v>2310000</c:v>
                </c:pt>
                <c:pt idx="231">
                  <c:v>2320000</c:v>
                </c:pt>
                <c:pt idx="232">
                  <c:v>2330000</c:v>
                </c:pt>
                <c:pt idx="233">
                  <c:v>2340000</c:v>
                </c:pt>
                <c:pt idx="234">
                  <c:v>2350000</c:v>
                </c:pt>
                <c:pt idx="235">
                  <c:v>2360000</c:v>
                </c:pt>
                <c:pt idx="236">
                  <c:v>2370000</c:v>
                </c:pt>
                <c:pt idx="237">
                  <c:v>2380000</c:v>
                </c:pt>
                <c:pt idx="238">
                  <c:v>2390000</c:v>
                </c:pt>
                <c:pt idx="239">
                  <c:v>2400000</c:v>
                </c:pt>
                <c:pt idx="240">
                  <c:v>2410000</c:v>
                </c:pt>
                <c:pt idx="241">
                  <c:v>2420000</c:v>
                </c:pt>
                <c:pt idx="242">
                  <c:v>2430000</c:v>
                </c:pt>
                <c:pt idx="243">
                  <c:v>2440000</c:v>
                </c:pt>
                <c:pt idx="244">
                  <c:v>2450000</c:v>
                </c:pt>
                <c:pt idx="245">
                  <c:v>2460000</c:v>
                </c:pt>
                <c:pt idx="246">
                  <c:v>2470000</c:v>
                </c:pt>
                <c:pt idx="247">
                  <c:v>2480000</c:v>
                </c:pt>
                <c:pt idx="248">
                  <c:v>2490000</c:v>
                </c:pt>
                <c:pt idx="249">
                  <c:v>2500000</c:v>
                </c:pt>
                <c:pt idx="250">
                  <c:v>2510000</c:v>
                </c:pt>
                <c:pt idx="251">
                  <c:v>2520000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F1-47C5-BCEC-248B51792095}"/>
            </c:ext>
          </c:extLst>
        </c:ser>
        <c:ser>
          <c:idx val="2"/>
          <c:order val="2"/>
          <c:tx>
            <c:v>積立評価</c:v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numRef>
              <c:f>'為替（データ）'!$B$8:$B$271</c:f>
              <c:numCache>
                <c:formatCode>yyyy"年"m"月";@</c:formatCode>
                <c:ptCount val="264"/>
                <c:pt idx="0">
                  <c:v>37376</c:v>
                </c:pt>
                <c:pt idx="1">
                  <c:v>37407</c:v>
                </c:pt>
                <c:pt idx="2">
                  <c:v>37435</c:v>
                </c:pt>
                <c:pt idx="3">
                  <c:v>37468</c:v>
                </c:pt>
                <c:pt idx="4">
                  <c:v>37498</c:v>
                </c:pt>
                <c:pt idx="5">
                  <c:v>37529</c:v>
                </c:pt>
                <c:pt idx="6">
                  <c:v>37560</c:v>
                </c:pt>
                <c:pt idx="7">
                  <c:v>37589</c:v>
                </c:pt>
                <c:pt idx="8">
                  <c:v>37620</c:v>
                </c:pt>
                <c:pt idx="9">
                  <c:v>37652</c:v>
                </c:pt>
                <c:pt idx="10">
                  <c:v>37680</c:v>
                </c:pt>
                <c:pt idx="11">
                  <c:v>37711</c:v>
                </c:pt>
                <c:pt idx="12">
                  <c:v>37741</c:v>
                </c:pt>
                <c:pt idx="13">
                  <c:v>37771</c:v>
                </c:pt>
                <c:pt idx="14">
                  <c:v>37802</c:v>
                </c:pt>
                <c:pt idx="15">
                  <c:v>37833</c:v>
                </c:pt>
                <c:pt idx="16">
                  <c:v>37862</c:v>
                </c:pt>
                <c:pt idx="17">
                  <c:v>37894</c:v>
                </c:pt>
                <c:pt idx="18">
                  <c:v>37925</c:v>
                </c:pt>
                <c:pt idx="19">
                  <c:v>37953</c:v>
                </c:pt>
                <c:pt idx="20">
                  <c:v>37985</c:v>
                </c:pt>
                <c:pt idx="21">
                  <c:v>38016</c:v>
                </c:pt>
                <c:pt idx="22">
                  <c:v>38044</c:v>
                </c:pt>
                <c:pt idx="23">
                  <c:v>38077</c:v>
                </c:pt>
                <c:pt idx="24">
                  <c:v>38107</c:v>
                </c:pt>
                <c:pt idx="25">
                  <c:v>38138</c:v>
                </c:pt>
                <c:pt idx="26">
                  <c:v>38168</c:v>
                </c:pt>
                <c:pt idx="27">
                  <c:v>38198</c:v>
                </c:pt>
                <c:pt idx="28">
                  <c:v>38230</c:v>
                </c:pt>
                <c:pt idx="29">
                  <c:v>38260</c:v>
                </c:pt>
                <c:pt idx="30">
                  <c:v>38289</c:v>
                </c:pt>
                <c:pt idx="31">
                  <c:v>38321</c:v>
                </c:pt>
                <c:pt idx="32">
                  <c:v>38351</c:v>
                </c:pt>
                <c:pt idx="33">
                  <c:v>38383</c:v>
                </c:pt>
                <c:pt idx="34">
                  <c:v>38411</c:v>
                </c:pt>
                <c:pt idx="35">
                  <c:v>38442</c:v>
                </c:pt>
                <c:pt idx="36">
                  <c:v>38470</c:v>
                </c:pt>
                <c:pt idx="37">
                  <c:v>38503</c:v>
                </c:pt>
                <c:pt idx="38">
                  <c:v>38533</c:v>
                </c:pt>
                <c:pt idx="39">
                  <c:v>38562</c:v>
                </c:pt>
                <c:pt idx="40">
                  <c:v>38595</c:v>
                </c:pt>
                <c:pt idx="41">
                  <c:v>38625</c:v>
                </c:pt>
                <c:pt idx="42">
                  <c:v>38656</c:v>
                </c:pt>
                <c:pt idx="43">
                  <c:v>38686</c:v>
                </c:pt>
                <c:pt idx="44">
                  <c:v>38716</c:v>
                </c:pt>
                <c:pt idx="45">
                  <c:v>38748</c:v>
                </c:pt>
                <c:pt idx="46">
                  <c:v>38776</c:v>
                </c:pt>
                <c:pt idx="47">
                  <c:v>38807</c:v>
                </c:pt>
                <c:pt idx="48">
                  <c:v>38835</c:v>
                </c:pt>
                <c:pt idx="49">
                  <c:v>38868</c:v>
                </c:pt>
                <c:pt idx="50">
                  <c:v>38898</c:v>
                </c:pt>
                <c:pt idx="51">
                  <c:v>38929</c:v>
                </c:pt>
                <c:pt idx="52">
                  <c:v>38960</c:v>
                </c:pt>
                <c:pt idx="53">
                  <c:v>38989</c:v>
                </c:pt>
                <c:pt idx="54">
                  <c:v>39021</c:v>
                </c:pt>
                <c:pt idx="55">
                  <c:v>39051</c:v>
                </c:pt>
                <c:pt idx="56">
                  <c:v>39080</c:v>
                </c:pt>
                <c:pt idx="57">
                  <c:v>39113</c:v>
                </c:pt>
                <c:pt idx="58">
                  <c:v>39141</c:v>
                </c:pt>
                <c:pt idx="59">
                  <c:v>39171</c:v>
                </c:pt>
                <c:pt idx="60">
                  <c:v>39199</c:v>
                </c:pt>
                <c:pt idx="61">
                  <c:v>39233</c:v>
                </c:pt>
                <c:pt idx="62">
                  <c:v>39262</c:v>
                </c:pt>
                <c:pt idx="63">
                  <c:v>39294</c:v>
                </c:pt>
                <c:pt idx="64">
                  <c:v>39325</c:v>
                </c:pt>
                <c:pt idx="65">
                  <c:v>39353</c:v>
                </c:pt>
                <c:pt idx="66">
                  <c:v>39386</c:v>
                </c:pt>
                <c:pt idx="67">
                  <c:v>39416</c:v>
                </c:pt>
                <c:pt idx="68">
                  <c:v>39444</c:v>
                </c:pt>
                <c:pt idx="69">
                  <c:v>39478</c:v>
                </c:pt>
                <c:pt idx="70">
                  <c:v>39507</c:v>
                </c:pt>
                <c:pt idx="71">
                  <c:v>39538</c:v>
                </c:pt>
                <c:pt idx="72">
                  <c:v>39568</c:v>
                </c:pt>
                <c:pt idx="73">
                  <c:v>39598</c:v>
                </c:pt>
                <c:pt idx="74">
                  <c:v>39629</c:v>
                </c:pt>
                <c:pt idx="75">
                  <c:v>39660</c:v>
                </c:pt>
                <c:pt idx="76">
                  <c:v>39689</c:v>
                </c:pt>
                <c:pt idx="77">
                  <c:v>39721</c:v>
                </c:pt>
                <c:pt idx="78">
                  <c:v>39752</c:v>
                </c:pt>
                <c:pt idx="79">
                  <c:v>39780</c:v>
                </c:pt>
                <c:pt idx="80">
                  <c:v>39812</c:v>
                </c:pt>
                <c:pt idx="81">
                  <c:v>39843</c:v>
                </c:pt>
                <c:pt idx="82">
                  <c:v>39871</c:v>
                </c:pt>
                <c:pt idx="83">
                  <c:v>39903</c:v>
                </c:pt>
                <c:pt idx="84">
                  <c:v>39933</c:v>
                </c:pt>
                <c:pt idx="85">
                  <c:v>39962</c:v>
                </c:pt>
                <c:pt idx="86">
                  <c:v>39994</c:v>
                </c:pt>
                <c:pt idx="87">
                  <c:v>40025</c:v>
                </c:pt>
                <c:pt idx="88">
                  <c:v>40056</c:v>
                </c:pt>
                <c:pt idx="89">
                  <c:v>40086</c:v>
                </c:pt>
                <c:pt idx="90">
                  <c:v>40116</c:v>
                </c:pt>
                <c:pt idx="91">
                  <c:v>40147</c:v>
                </c:pt>
                <c:pt idx="92">
                  <c:v>40177</c:v>
                </c:pt>
                <c:pt idx="93">
                  <c:v>40207</c:v>
                </c:pt>
                <c:pt idx="94">
                  <c:v>40235</c:v>
                </c:pt>
                <c:pt idx="95">
                  <c:v>40268</c:v>
                </c:pt>
                <c:pt idx="96">
                  <c:v>40298</c:v>
                </c:pt>
                <c:pt idx="97">
                  <c:v>40329</c:v>
                </c:pt>
                <c:pt idx="98">
                  <c:v>40359</c:v>
                </c:pt>
                <c:pt idx="99">
                  <c:v>40389</c:v>
                </c:pt>
                <c:pt idx="100">
                  <c:v>40421</c:v>
                </c:pt>
                <c:pt idx="101">
                  <c:v>40451</c:v>
                </c:pt>
                <c:pt idx="102">
                  <c:v>40480</c:v>
                </c:pt>
                <c:pt idx="103">
                  <c:v>40512</c:v>
                </c:pt>
                <c:pt idx="104">
                  <c:v>40542</c:v>
                </c:pt>
                <c:pt idx="105">
                  <c:v>40574</c:v>
                </c:pt>
                <c:pt idx="106">
                  <c:v>40602</c:v>
                </c:pt>
                <c:pt idx="107">
                  <c:v>40633</c:v>
                </c:pt>
                <c:pt idx="108">
                  <c:v>40661</c:v>
                </c:pt>
                <c:pt idx="109">
                  <c:v>40694</c:v>
                </c:pt>
                <c:pt idx="110">
                  <c:v>40724</c:v>
                </c:pt>
                <c:pt idx="111">
                  <c:v>40753</c:v>
                </c:pt>
                <c:pt idx="112">
                  <c:v>40786</c:v>
                </c:pt>
                <c:pt idx="113">
                  <c:v>40816</c:v>
                </c:pt>
                <c:pt idx="114">
                  <c:v>40847</c:v>
                </c:pt>
                <c:pt idx="115">
                  <c:v>40877</c:v>
                </c:pt>
                <c:pt idx="116">
                  <c:v>40907</c:v>
                </c:pt>
                <c:pt idx="117">
                  <c:v>40939</c:v>
                </c:pt>
                <c:pt idx="118">
                  <c:v>40968</c:v>
                </c:pt>
                <c:pt idx="119">
                  <c:v>40998</c:v>
                </c:pt>
                <c:pt idx="120">
                  <c:v>41026</c:v>
                </c:pt>
                <c:pt idx="121">
                  <c:v>41060</c:v>
                </c:pt>
                <c:pt idx="122">
                  <c:v>41089</c:v>
                </c:pt>
                <c:pt idx="123">
                  <c:v>41121</c:v>
                </c:pt>
                <c:pt idx="124">
                  <c:v>41152</c:v>
                </c:pt>
                <c:pt idx="125">
                  <c:v>41180</c:v>
                </c:pt>
                <c:pt idx="126">
                  <c:v>41213</c:v>
                </c:pt>
                <c:pt idx="127">
                  <c:v>41243</c:v>
                </c:pt>
                <c:pt idx="128">
                  <c:v>41271</c:v>
                </c:pt>
                <c:pt idx="129">
                  <c:v>41305</c:v>
                </c:pt>
                <c:pt idx="130">
                  <c:v>41333</c:v>
                </c:pt>
                <c:pt idx="131">
                  <c:v>41362</c:v>
                </c:pt>
                <c:pt idx="132">
                  <c:v>41394</c:v>
                </c:pt>
                <c:pt idx="133">
                  <c:v>41425</c:v>
                </c:pt>
                <c:pt idx="134">
                  <c:v>41453</c:v>
                </c:pt>
                <c:pt idx="135">
                  <c:v>41486</c:v>
                </c:pt>
                <c:pt idx="136">
                  <c:v>41516</c:v>
                </c:pt>
                <c:pt idx="137">
                  <c:v>41547</c:v>
                </c:pt>
                <c:pt idx="138">
                  <c:v>41578</c:v>
                </c:pt>
                <c:pt idx="139">
                  <c:v>41607</c:v>
                </c:pt>
                <c:pt idx="140">
                  <c:v>41638</c:v>
                </c:pt>
                <c:pt idx="141">
                  <c:v>41670</c:v>
                </c:pt>
                <c:pt idx="142">
                  <c:v>41698</c:v>
                </c:pt>
                <c:pt idx="143">
                  <c:v>41729</c:v>
                </c:pt>
                <c:pt idx="144">
                  <c:v>41759</c:v>
                </c:pt>
                <c:pt idx="145">
                  <c:v>41789</c:v>
                </c:pt>
                <c:pt idx="146">
                  <c:v>41820</c:v>
                </c:pt>
                <c:pt idx="147">
                  <c:v>41851</c:v>
                </c:pt>
                <c:pt idx="148">
                  <c:v>41880</c:v>
                </c:pt>
                <c:pt idx="149">
                  <c:v>41912</c:v>
                </c:pt>
                <c:pt idx="150">
                  <c:v>41943</c:v>
                </c:pt>
                <c:pt idx="151">
                  <c:v>41971</c:v>
                </c:pt>
                <c:pt idx="152">
                  <c:v>42003</c:v>
                </c:pt>
                <c:pt idx="153">
                  <c:v>42034</c:v>
                </c:pt>
                <c:pt idx="154">
                  <c:v>42062</c:v>
                </c:pt>
                <c:pt idx="155">
                  <c:v>42094</c:v>
                </c:pt>
                <c:pt idx="156">
                  <c:v>42124</c:v>
                </c:pt>
                <c:pt idx="157">
                  <c:v>42153</c:v>
                </c:pt>
                <c:pt idx="158">
                  <c:v>42185</c:v>
                </c:pt>
                <c:pt idx="159">
                  <c:v>42216</c:v>
                </c:pt>
                <c:pt idx="160">
                  <c:v>42247</c:v>
                </c:pt>
                <c:pt idx="161">
                  <c:v>42277</c:v>
                </c:pt>
                <c:pt idx="162">
                  <c:v>42307</c:v>
                </c:pt>
                <c:pt idx="163">
                  <c:v>42338</c:v>
                </c:pt>
                <c:pt idx="164">
                  <c:v>42368</c:v>
                </c:pt>
                <c:pt idx="165">
                  <c:v>42398</c:v>
                </c:pt>
                <c:pt idx="166">
                  <c:v>42429</c:v>
                </c:pt>
                <c:pt idx="167">
                  <c:v>42460</c:v>
                </c:pt>
                <c:pt idx="168">
                  <c:v>42488</c:v>
                </c:pt>
                <c:pt idx="169">
                  <c:v>42521</c:v>
                </c:pt>
                <c:pt idx="170">
                  <c:v>42551</c:v>
                </c:pt>
                <c:pt idx="171">
                  <c:v>42580</c:v>
                </c:pt>
                <c:pt idx="172">
                  <c:v>42613</c:v>
                </c:pt>
                <c:pt idx="173">
                  <c:v>42643</c:v>
                </c:pt>
                <c:pt idx="174">
                  <c:v>42674</c:v>
                </c:pt>
                <c:pt idx="175">
                  <c:v>42704</c:v>
                </c:pt>
                <c:pt idx="176">
                  <c:v>42734</c:v>
                </c:pt>
                <c:pt idx="177">
                  <c:v>42766</c:v>
                </c:pt>
                <c:pt idx="178">
                  <c:v>42794</c:v>
                </c:pt>
                <c:pt idx="179">
                  <c:v>42825</c:v>
                </c:pt>
                <c:pt idx="180">
                  <c:v>42853</c:v>
                </c:pt>
                <c:pt idx="181">
                  <c:v>42886</c:v>
                </c:pt>
                <c:pt idx="182">
                  <c:v>42916</c:v>
                </c:pt>
                <c:pt idx="183">
                  <c:v>42947</c:v>
                </c:pt>
                <c:pt idx="184">
                  <c:v>42978</c:v>
                </c:pt>
                <c:pt idx="185">
                  <c:v>43007</c:v>
                </c:pt>
                <c:pt idx="186">
                  <c:v>43039</c:v>
                </c:pt>
                <c:pt idx="187">
                  <c:v>43069</c:v>
                </c:pt>
                <c:pt idx="188">
                  <c:v>43098</c:v>
                </c:pt>
                <c:pt idx="189">
                  <c:v>43131</c:v>
                </c:pt>
                <c:pt idx="190">
                  <c:v>43159</c:v>
                </c:pt>
                <c:pt idx="191">
                  <c:v>43189</c:v>
                </c:pt>
                <c:pt idx="192">
                  <c:v>43217</c:v>
                </c:pt>
                <c:pt idx="193">
                  <c:v>43251</c:v>
                </c:pt>
                <c:pt idx="194">
                  <c:v>43280</c:v>
                </c:pt>
                <c:pt idx="195">
                  <c:v>43312</c:v>
                </c:pt>
                <c:pt idx="196">
                  <c:v>43343</c:v>
                </c:pt>
                <c:pt idx="197">
                  <c:v>43371</c:v>
                </c:pt>
                <c:pt idx="198">
                  <c:v>43404</c:v>
                </c:pt>
                <c:pt idx="199">
                  <c:v>43434</c:v>
                </c:pt>
                <c:pt idx="200">
                  <c:v>43462</c:v>
                </c:pt>
                <c:pt idx="201">
                  <c:v>43496</c:v>
                </c:pt>
                <c:pt idx="202">
                  <c:v>43524</c:v>
                </c:pt>
                <c:pt idx="203">
                  <c:v>43553</c:v>
                </c:pt>
                <c:pt idx="204">
                  <c:v>43581</c:v>
                </c:pt>
                <c:pt idx="205">
                  <c:v>43616</c:v>
                </c:pt>
                <c:pt idx="206">
                  <c:v>43644</c:v>
                </c:pt>
                <c:pt idx="207">
                  <c:v>43677</c:v>
                </c:pt>
                <c:pt idx="208">
                  <c:v>43707</c:v>
                </c:pt>
                <c:pt idx="209">
                  <c:v>43738</c:v>
                </c:pt>
                <c:pt idx="210">
                  <c:v>43769</c:v>
                </c:pt>
                <c:pt idx="211">
                  <c:v>43798</c:v>
                </c:pt>
                <c:pt idx="212">
                  <c:v>43829</c:v>
                </c:pt>
                <c:pt idx="213">
                  <c:v>43861</c:v>
                </c:pt>
                <c:pt idx="214">
                  <c:v>43889</c:v>
                </c:pt>
                <c:pt idx="215">
                  <c:v>43921</c:v>
                </c:pt>
                <c:pt idx="216">
                  <c:v>43951</c:v>
                </c:pt>
                <c:pt idx="217">
                  <c:v>43980</c:v>
                </c:pt>
                <c:pt idx="218">
                  <c:v>44012</c:v>
                </c:pt>
                <c:pt idx="219">
                  <c:v>44043</c:v>
                </c:pt>
                <c:pt idx="220">
                  <c:v>44074</c:v>
                </c:pt>
                <c:pt idx="221">
                  <c:v>44104</c:v>
                </c:pt>
                <c:pt idx="222">
                  <c:v>44134</c:v>
                </c:pt>
                <c:pt idx="223">
                  <c:v>44165</c:v>
                </c:pt>
                <c:pt idx="224">
                  <c:v>44195</c:v>
                </c:pt>
                <c:pt idx="225">
                  <c:v>44225</c:v>
                </c:pt>
                <c:pt idx="226">
                  <c:v>44253</c:v>
                </c:pt>
                <c:pt idx="227">
                  <c:v>44286</c:v>
                </c:pt>
                <c:pt idx="228">
                  <c:v>44316</c:v>
                </c:pt>
                <c:pt idx="229">
                  <c:v>44347</c:v>
                </c:pt>
                <c:pt idx="230">
                  <c:v>44377</c:v>
                </c:pt>
                <c:pt idx="231">
                  <c:v>44407</c:v>
                </c:pt>
                <c:pt idx="232">
                  <c:v>44439</c:v>
                </c:pt>
                <c:pt idx="233">
                  <c:v>44469</c:v>
                </c:pt>
                <c:pt idx="234">
                  <c:v>44498</c:v>
                </c:pt>
                <c:pt idx="235">
                  <c:v>44530</c:v>
                </c:pt>
                <c:pt idx="236">
                  <c:v>44560</c:v>
                </c:pt>
                <c:pt idx="237">
                  <c:v>44592</c:v>
                </c:pt>
                <c:pt idx="238">
                  <c:v>44620</c:v>
                </c:pt>
                <c:pt idx="239">
                  <c:v>44651</c:v>
                </c:pt>
                <c:pt idx="240">
                  <c:v>44679</c:v>
                </c:pt>
                <c:pt idx="241">
                  <c:v>44712</c:v>
                </c:pt>
                <c:pt idx="242">
                  <c:v>44742</c:v>
                </c:pt>
                <c:pt idx="243">
                  <c:v>44771</c:v>
                </c:pt>
                <c:pt idx="244">
                  <c:v>44804</c:v>
                </c:pt>
                <c:pt idx="245">
                  <c:v>44834</c:v>
                </c:pt>
                <c:pt idx="246">
                  <c:v>44865</c:v>
                </c:pt>
                <c:pt idx="247">
                  <c:v>44895</c:v>
                </c:pt>
                <c:pt idx="248">
                  <c:v>44925</c:v>
                </c:pt>
                <c:pt idx="249">
                  <c:v>44957</c:v>
                </c:pt>
                <c:pt idx="250">
                  <c:v>44985</c:v>
                </c:pt>
                <c:pt idx="251">
                  <c:v>45016</c:v>
                </c:pt>
                <c:pt idx="252">
                  <c:v>45046</c:v>
                </c:pt>
                <c:pt idx="253">
                  <c:v>45077</c:v>
                </c:pt>
                <c:pt idx="254">
                  <c:v>45107</c:v>
                </c:pt>
                <c:pt idx="255">
                  <c:v>45138</c:v>
                </c:pt>
                <c:pt idx="256">
                  <c:v>45169</c:v>
                </c:pt>
                <c:pt idx="257">
                  <c:v>45199</c:v>
                </c:pt>
                <c:pt idx="258">
                  <c:v>45230</c:v>
                </c:pt>
                <c:pt idx="259">
                  <c:v>45260</c:v>
                </c:pt>
                <c:pt idx="260">
                  <c:v>45291</c:v>
                </c:pt>
                <c:pt idx="261">
                  <c:v>45322</c:v>
                </c:pt>
                <c:pt idx="262">
                  <c:v>45351</c:v>
                </c:pt>
                <c:pt idx="263">
                  <c:v>45382</c:v>
                </c:pt>
              </c:numCache>
            </c:numRef>
          </c:cat>
          <c:val>
            <c:numRef>
              <c:f>'為替（データ）'!$O$8:$O$271</c:f>
              <c:numCache>
                <c:formatCode>"¥"#,##0_);[Red]\("¥"#,##0\)</c:formatCode>
                <c:ptCount val="264"/>
                <c:pt idx="0">
                  <c:v>10000</c:v>
                </c:pt>
                <c:pt idx="1">
                  <c:v>19640.869233701869</c:v>
                </c:pt>
                <c:pt idx="2">
                  <c:v>29188.837206890163</c:v>
                </c:pt>
                <c:pt idx="3">
                  <c:v>37893.970956637124</c:v>
                </c:pt>
                <c:pt idx="4">
                  <c:v>48224.600266974572</c:v>
                </c:pt>
                <c:pt idx="5">
                  <c:v>58832.064999931092</c:v>
                </c:pt>
                <c:pt idx="6">
                  <c:v>70476.318267884053</c:v>
                </c:pt>
                <c:pt idx="7">
                  <c:v>79123.081983272801</c:v>
                </c:pt>
                <c:pt idx="8">
                  <c:v>89546.130459781212</c:v>
                </c:pt>
                <c:pt idx="9">
                  <c:v>96974.481646871442</c:v>
                </c:pt>
                <c:pt idx="10">
                  <c:v>107562.65136118152</c:v>
                </c:pt>
                <c:pt idx="11">
                  <c:v>116869.16361481871</c:v>
                </c:pt>
                <c:pt idx="12">
                  <c:v>128031.3548592607</c:v>
                </c:pt>
                <c:pt idx="13">
                  <c:v>135328.42321879065</c:v>
                </c:pt>
                <c:pt idx="14">
                  <c:v>146505.09180359304</c:v>
                </c:pt>
                <c:pt idx="15">
                  <c:v>157000.33423342012</c:v>
                </c:pt>
                <c:pt idx="16">
                  <c:v>167132.56731202989</c:v>
                </c:pt>
                <c:pt idx="17">
                  <c:v>172069.2226825314</c:v>
                </c:pt>
                <c:pt idx="18">
                  <c:v>173691.99158603742</c:v>
                </c:pt>
                <c:pt idx="19">
                  <c:v>183074.03978236517</c:v>
                </c:pt>
                <c:pt idx="20">
                  <c:v>190878.42509670279</c:v>
                </c:pt>
                <c:pt idx="21">
                  <c:v>198225.37063372045</c:v>
                </c:pt>
                <c:pt idx="22">
                  <c:v>208579.27798591371</c:v>
                </c:pt>
                <c:pt idx="23">
                  <c:v>222766.1240124577</c:v>
                </c:pt>
                <c:pt idx="24">
                  <c:v>229939.29871464448</c:v>
                </c:pt>
                <c:pt idx="25">
                  <c:v>250818.42358630686</c:v>
                </c:pt>
                <c:pt idx="26">
                  <c:v>254193.87295890509</c:v>
                </c:pt>
                <c:pt idx="27">
                  <c:v>264008.12661403196</c:v>
                </c:pt>
                <c:pt idx="28">
                  <c:v>276421.36360319128</c:v>
                </c:pt>
                <c:pt idx="29">
                  <c:v>285595.10409242084</c:v>
                </c:pt>
                <c:pt idx="30">
                  <c:v>292974.4894368985</c:v>
                </c:pt>
                <c:pt idx="31">
                  <c:v>291879.82006797876</c:v>
                </c:pt>
                <c:pt idx="32">
                  <c:v>298931.25808120606</c:v>
                </c:pt>
                <c:pt idx="33">
                  <c:v>307233.2755812743</c:v>
                </c:pt>
                <c:pt idx="34">
                  <c:v>322141.6305842672</c:v>
                </c:pt>
                <c:pt idx="35">
                  <c:v>333369.6554792801</c:v>
                </c:pt>
                <c:pt idx="36">
                  <c:v>350111.10963451472</c:v>
                </c:pt>
                <c:pt idx="37">
                  <c:v>358384.33792312181</c:v>
                </c:pt>
                <c:pt idx="38">
                  <c:v>374249.60109870828</c:v>
                </c:pt>
                <c:pt idx="39">
                  <c:v>395544.58353893424</c:v>
                </c:pt>
                <c:pt idx="40">
                  <c:v>401411.07904857566</c:v>
                </c:pt>
                <c:pt idx="41">
                  <c:v>412461.79854423489</c:v>
                </c:pt>
                <c:pt idx="42">
                  <c:v>436683.33877131826</c:v>
                </c:pt>
                <c:pt idx="43">
                  <c:v>460098.11717061122</c:v>
                </c:pt>
                <c:pt idx="44">
                  <c:v>471108.12654636573</c:v>
                </c:pt>
                <c:pt idx="45">
                  <c:v>468367.96575265186</c:v>
                </c:pt>
                <c:pt idx="46">
                  <c:v>488425.56861927733</c:v>
                </c:pt>
                <c:pt idx="47">
                  <c:v>495941.41721492395</c:v>
                </c:pt>
                <c:pt idx="48">
                  <c:v>505180.83567706344</c:v>
                </c:pt>
                <c:pt idx="49">
                  <c:v>491514.62876634515</c:v>
                </c:pt>
                <c:pt idx="50">
                  <c:v>514363.53401251999</c:v>
                </c:pt>
                <c:pt idx="51">
                  <c:v>529434.47096448427</c:v>
                </c:pt>
                <c:pt idx="52">
                  <c:v>540212.04210974532</c:v>
                </c:pt>
                <c:pt idx="53">
                  <c:v>555804.2992744426</c:v>
                </c:pt>
                <c:pt idx="54">
                  <c:v>573349.79821438761</c:v>
                </c:pt>
                <c:pt idx="55">
                  <c:v>577071.01177955733</c:v>
                </c:pt>
                <c:pt idx="56">
                  <c:v>586726.96126576327</c:v>
                </c:pt>
                <c:pt idx="57">
                  <c:v>613477.73099680385</c:v>
                </c:pt>
                <c:pt idx="58">
                  <c:v>622766.09886208223</c:v>
                </c:pt>
                <c:pt idx="59">
                  <c:v>616234.77147627831</c:v>
                </c:pt>
                <c:pt idx="60">
                  <c:v>634321.70413987839</c:v>
                </c:pt>
                <c:pt idx="61">
                  <c:v>654618.9611757095</c:v>
                </c:pt>
                <c:pt idx="62">
                  <c:v>674534.14656680007</c:v>
                </c:pt>
                <c:pt idx="63">
                  <c:v>679144.47299455816</c:v>
                </c:pt>
                <c:pt idx="64">
                  <c:v>662407.38064932975</c:v>
                </c:pt>
                <c:pt idx="65">
                  <c:v>662092.68666591286</c:v>
                </c:pt>
                <c:pt idx="66">
                  <c:v>676350.88750141405</c:v>
                </c:pt>
                <c:pt idx="67">
                  <c:v>660301.44917450298</c:v>
                </c:pt>
                <c:pt idx="68">
                  <c:v>676706.38509248814</c:v>
                </c:pt>
                <c:pt idx="69">
                  <c:v>658174.19984663872</c:v>
                </c:pt>
                <c:pt idx="70">
                  <c:v>665484.78075365454</c:v>
                </c:pt>
                <c:pt idx="71">
                  <c:v>636451.77748117712</c:v>
                </c:pt>
                <c:pt idx="72">
                  <c:v>656350.03692293493</c:v>
                </c:pt>
                <c:pt idx="73">
                  <c:v>677169.69711021299</c:v>
                </c:pt>
                <c:pt idx="74">
                  <c:v>704844.59948176832</c:v>
                </c:pt>
                <c:pt idx="75">
                  <c:v>714251.35143207829</c:v>
                </c:pt>
                <c:pt idx="76">
                  <c:v>740964.45868198643</c:v>
                </c:pt>
                <c:pt idx="77">
                  <c:v>733954.93982985744</c:v>
                </c:pt>
                <c:pt idx="78">
                  <c:v>701015.51856301655</c:v>
                </c:pt>
                <c:pt idx="79">
                  <c:v>685088.12018307601</c:v>
                </c:pt>
                <c:pt idx="80">
                  <c:v>657389.17654715001</c:v>
                </c:pt>
                <c:pt idx="81">
                  <c:v>659488.72757739306</c:v>
                </c:pt>
                <c:pt idx="82">
                  <c:v>684220.20197423396</c:v>
                </c:pt>
                <c:pt idx="83">
                  <c:v>735295.6170197397</c:v>
                </c:pt>
                <c:pt idx="84">
                  <c:v>753698.99549996527</c:v>
                </c:pt>
                <c:pt idx="85">
                  <c:v>742255.98533743597</c:v>
                </c:pt>
                <c:pt idx="86">
                  <c:v>754337.07688511093</c:v>
                </c:pt>
                <c:pt idx="87">
                  <c:v>748323.91536896222</c:v>
                </c:pt>
                <c:pt idx="88">
                  <c:v>761411.58281494083</c:v>
                </c:pt>
                <c:pt idx="89">
                  <c:v>744456.12060591963</c:v>
                </c:pt>
                <c:pt idx="90">
                  <c:v>744779.41079138056</c:v>
                </c:pt>
                <c:pt idx="91">
                  <c:v>745383.12340423837</c:v>
                </c:pt>
                <c:pt idx="92">
                  <c:v>758307.17735168827</c:v>
                </c:pt>
                <c:pt idx="93">
                  <c:v>782360.87741201895</c:v>
                </c:pt>
                <c:pt idx="94">
                  <c:v>784985.77761398826</c:v>
                </c:pt>
                <c:pt idx="95">
                  <c:v>796462.45773122157</c:v>
                </c:pt>
                <c:pt idx="96">
                  <c:v>831797.24763917294</c:v>
                </c:pt>
                <c:pt idx="97">
                  <c:v>826482.63336022431</c:v>
                </c:pt>
                <c:pt idx="98">
                  <c:v>829542.70285109268</c:v>
                </c:pt>
                <c:pt idx="99">
                  <c:v>810531.97157355526</c:v>
                </c:pt>
                <c:pt idx="100">
                  <c:v>799841.46882341546</c:v>
                </c:pt>
                <c:pt idx="101">
                  <c:v>799178.16307603288</c:v>
                </c:pt>
                <c:pt idx="102">
                  <c:v>786065.74494274473</c:v>
                </c:pt>
                <c:pt idx="103">
                  <c:v>801918.30327809288</c:v>
                </c:pt>
                <c:pt idx="104">
                  <c:v>820856.57368051389</c:v>
                </c:pt>
                <c:pt idx="105">
                  <c:v>823086.66362530668</c:v>
                </c:pt>
                <c:pt idx="106">
                  <c:v>831891.90857952181</c:v>
                </c:pt>
                <c:pt idx="107">
                  <c:v>834636.15843806509</c:v>
                </c:pt>
                <c:pt idx="108">
                  <c:v>861057.57130724855</c:v>
                </c:pt>
                <c:pt idx="109">
                  <c:v>848354.71108582069</c:v>
                </c:pt>
                <c:pt idx="110">
                  <c:v>851358.18651138071</c:v>
                </c:pt>
                <c:pt idx="111">
                  <c:v>850263.16236049403</c:v>
                </c:pt>
                <c:pt idx="112">
                  <c:v>835456.69182884996</c:v>
                </c:pt>
                <c:pt idx="113">
                  <c:v>841993.65890935203</c:v>
                </c:pt>
                <c:pt idx="114">
                  <c:v>849584.20775222324</c:v>
                </c:pt>
                <c:pt idx="115">
                  <c:v>870112.57975019619</c:v>
                </c:pt>
                <c:pt idx="116">
                  <c:v>883139.64322826033</c:v>
                </c:pt>
                <c:pt idx="117">
                  <c:v>883047.26671987365</c:v>
                </c:pt>
                <c:pt idx="118">
                  <c:v>909219.45331651007</c:v>
                </c:pt>
                <c:pt idx="119">
                  <c:v>966420.00401801756</c:v>
                </c:pt>
                <c:pt idx="120">
                  <c:v>965756.22077979275</c:v>
                </c:pt>
                <c:pt idx="121">
                  <c:v>954442.32674590824</c:v>
                </c:pt>
                <c:pt idx="122">
                  <c:v>959057.43397966377</c:v>
                </c:pt>
                <c:pt idx="123">
                  <c:v>965792.45469364047</c:v>
                </c:pt>
                <c:pt idx="124">
                  <c:v>971515.792761166</c:v>
                </c:pt>
                <c:pt idx="125">
                  <c:v>975219.27408905793</c:v>
                </c:pt>
                <c:pt idx="126">
                  <c:v>995323.23433480016</c:v>
                </c:pt>
                <c:pt idx="127">
                  <c:v>1029390.4248346036</c:v>
                </c:pt>
                <c:pt idx="128">
                  <c:v>1074382.0647393644</c:v>
                </c:pt>
                <c:pt idx="129">
                  <c:v>1156178.786100907</c:v>
                </c:pt>
                <c:pt idx="130">
                  <c:v>1217872.5709120077</c:v>
                </c:pt>
                <c:pt idx="131">
                  <c:v>1248512.2648092615</c:v>
                </c:pt>
                <c:pt idx="132">
                  <c:v>1296964.4936168033</c:v>
                </c:pt>
                <c:pt idx="133">
                  <c:v>1351687.4071897964</c:v>
                </c:pt>
                <c:pt idx="134">
                  <c:v>1312887.6145464457</c:v>
                </c:pt>
                <c:pt idx="135">
                  <c:v>1354278.3599737748</c:v>
                </c:pt>
                <c:pt idx="136">
                  <c:v>1338218.8846164923</c:v>
                </c:pt>
                <c:pt idx="137">
                  <c:v>1366953.4020079148</c:v>
                </c:pt>
                <c:pt idx="138">
                  <c:v>1358218.5775926092</c:v>
                </c:pt>
                <c:pt idx="139">
                  <c:v>1398194.5878878993</c:v>
                </c:pt>
                <c:pt idx="140">
                  <c:v>1456557.6117216705</c:v>
                </c:pt>
                <c:pt idx="141">
                  <c:v>1472750.339030179</c:v>
                </c:pt>
                <c:pt idx="142">
                  <c:v>1457526.6730677646</c:v>
                </c:pt>
                <c:pt idx="143">
                  <c:v>1469238.8923606488</c:v>
                </c:pt>
                <c:pt idx="144">
                  <c:v>1483692.4374533624</c:v>
                </c:pt>
                <c:pt idx="145">
                  <c:v>1482844.6179165128</c:v>
                </c:pt>
                <c:pt idx="146">
                  <c:v>1496485.1084839206</c:v>
                </c:pt>
                <c:pt idx="147">
                  <c:v>1501354.1348556939</c:v>
                </c:pt>
                <c:pt idx="148">
                  <c:v>1529654.3327051096</c:v>
                </c:pt>
                <c:pt idx="149">
                  <c:v>1600709.7790236296</c:v>
                </c:pt>
                <c:pt idx="150">
                  <c:v>1624462.6086528951</c:v>
                </c:pt>
                <c:pt idx="151">
                  <c:v>1758252.675960426</c:v>
                </c:pt>
                <c:pt idx="152">
                  <c:v>1816508.9440178445</c:v>
                </c:pt>
                <c:pt idx="153">
                  <c:v>1810080.9616066969</c:v>
                </c:pt>
                <c:pt idx="154">
                  <c:v>1823904.8608833714</c:v>
                </c:pt>
                <c:pt idx="155">
                  <c:v>1861434.9199185448</c:v>
                </c:pt>
                <c:pt idx="156">
                  <c:v>1859064.526697621</c:v>
                </c:pt>
                <c:pt idx="157">
                  <c:v>1887409.5354072982</c:v>
                </c:pt>
                <c:pt idx="158">
                  <c:v>1944454.1089546315</c:v>
                </c:pt>
                <c:pt idx="159">
                  <c:v>1946284.7938002613</c:v>
                </c:pt>
                <c:pt idx="160">
                  <c:v>1955811.0530796607</c:v>
                </c:pt>
                <c:pt idx="161">
                  <c:v>1918510.9643101639</c:v>
                </c:pt>
                <c:pt idx="162">
                  <c:v>1925958.0555086867</c:v>
                </c:pt>
                <c:pt idx="163">
                  <c:v>1976215.8396469846</c:v>
                </c:pt>
                <c:pt idx="164">
                  <c:v>1974286.6470428668</c:v>
                </c:pt>
                <c:pt idx="165">
                  <c:v>1925795.2658707311</c:v>
                </c:pt>
                <c:pt idx="166">
                  <c:v>1884327.8010521289</c:v>
                </c:pt>
                <c:pt idx="167">
                  <c:v>1860760.9606614716</c:v>
                </c:pt>
                <c:pt idx="168">
                  <c:v>1819562.4594878261</c:v>
                </c:pt>
                <c:pt idx="169">
                  <c:v>1816319.6468277981</c:v>
                </c:pt>
                <c:pt idx="170">
                  <c:v>1769726.109444967</c:v>
                </c:pt>
                <c:pt idx="171">
                  <c:v>1750766.3462086841</c:v>
                </c:pt>
                <c:pt idx="172">
                  <c:v>1716151.1830444089</c:v>
                </c:pt>
                <c:pt idx="173">
                  <c:v>1736989.3195862325</c:v>
                </c:pt>
                <c:pt idx="174">
                  <c:v>1777988.736742998</c:v>
                </c:pt>
                <c:pt idx="175">
                  <c:v>1864555.3037299074</c:v>
                </c:pt>
                <c:pt idx="176">
                  <c:v>2007331.8936602443</c:v>
                </c:pt>
                <c:pt idx="177">
                  <c:v>1996389.7347420785</c:v>
                </c:pt>
                <c:pt idx="178">
                  <c:v>1977514.5325143898</c:v>
                </c:pt>
                <c:pt idx="179">
                  <c:v>1986465.5459353882</c:v>
                </c:pt>
                <c:pt idx="180">
                  <c:v>1944980.8573056608</c:v>
                </c:pt>
                <c:pt idx="181">
                  <c:v>1992778.3421824689</c:v>
                </c:pt>
                <c:pt idx="182">
                  <c:v>1978991.3924361255</c:v>
                </c:pt>
                <c:pt idx="183">
                  <c:v>2015932.2236890877</c:v>
                </c:pt>
                <c:pt idx="184">
                  <c:v>1981285.1433992556</c:v>
                </c:pt>
                <c:pt idx="185">
                  <c:v>2005882.5689600466</c:v>
                </c:pt>
                <c:pt idx="186">
                  <c:v>2055909.6613067889</c:v>
                </c:pt>
                <c:pt idx="187">
                  <c:v>2065727.6579727498</c:v>
                </c:pt>
                <c:pt idx="188">
                  <c:v>2077373.6561065929</c:v>
                </c:pt>
                <c:pt idx="189">
                  <c:v>2047311.0714435324</c:v>
                </c:pt>
                <c:pt idx="190">
                  <c:v>2003939.8916088599</c:v>
                </c:pt>
                <c:pt idx="191">
                  <c:v>1978861.1994245425</c:v>
                </c:pt>
                <c:pt idx="192">
                  <c:v>2014231.2148017802</c:v>
                </c:pt>
                <c:pt idx="193">
                  <c:v>2067537.9358199495</c:v>
                </c:pt>
                <c:pt idx="194">
                  <c:v>2082812.7478657772</c:v>
                </c:pt>
                <c:pt idx="195">
                  <c:v>2118556.8661707621</c:v>
                </c:pt>
                <c:pt idx="196">
                  <c:v>2122851.0841449858</c:v>
                </c:pt>
                <c:pt idx="197">
                  <c:v>2148520.702373439</c:v>
                </c:pt>
                <c:pt idx="198">
                  <c:v>2175991.4720916036</c:v>
                </c:pt>
                <c:pt idx="199">
                  <c:v>2196599.4787362623</c:v>
                </c:pt>
                <c:pt idx="200">
                  <c:v>2189936.5559902699</c:v>
                </c:pt>
                <c:pt idx="201">
                  <c:v>2131421.9646020751</c:v>
                </c:pt>
                <c:pt idx="202">
                  <c:v>2168800.5383284986</c:v>
                </c:pt>
                <c:pt idx="203">
                  <c:v>2195500.2435334921</c:v>
                </c:pt>
                <c:pt idx="204">
                  <c:v>2215171.1813196433</c:v>
                </c:pt>
                <c:pt idx="205">
                  <c:v>2188096.3571088873</c:v>
                </c:pt>
                <c:pt idx="206">
                  <c:v>2163440.5436975504</c:v>
                </c:pt>
                <c:pt idx="207">
                  <c:v>2176642.0835328409</c:v>
                </c:pt>
                <c:pt idx="208">
                  <c:v>2147443.2281312062</c:v>
                </c:pt>
                <c:pt idx="209">
                  <c:v>2180062.7749712979</c:v>
                </c:pt>
                <c:pt idx="210">
                  <c:v>2204265.1383261601</c:v>
                </c:pt>
                <c:pt idx="211">
                  <c:v>2229551.3043339695</c:v>
                </c:pt>
                <c:pt idx="212">
                  <c:v>2246512.2542281249</c:v>
                </c:pt>
                <c:pt idx="213">
                  <c:v>2259596.9927683505</c:v>
                </c:pt>
                <c:pt idx="214">
                  <c:v>2281990.7965498753</c:v>
                </c:pt>
                <c:pt idx="215">
                  <c:v>2241160.0169194802</c:v>
                </c:pt>
                <c:pt idx="216">
                  <c:v>2259912.9200913804</c:v>
                </c:pt>
                <c:pt idx="217">
                  <c:v>2257143.8678381783</c:v>
                </c:pt>
                <c:pt idx="218">
                  <c:v>2271349.0729948399</c:v>
                </c:pt>
                <c:pt idx="219">
                  <c:v>2266354.5788820894</c:v>
                </c:pt>
                <c:pt idx="220">
                  <c:v>2259596.6219622381</c:v>
                </c:pt>
                <c:pt idx="221">
                  <c:v>2263417.6212986927</c:v>
                </c:pt>
                <c:pt idx="222">
                  <c:v>2262930.909550996</c:v>
                </c:pt>
                <c:pt idx="223">
                  <c:v>2254443.9656713167</c:v>
                </c:pt>
                <c:pt idx="224">
                  <c:v>2252136.3987674508</c:v>
                </c:pt>
                <c:pt idx="225">
                  <c:v>2258883.1200712342</c:v>
                </c:pt>
                <c:pt idx="226">
                  <c:v>2305699.7125383993</c:v>
                </c:pt>
                <c:pt idx="227">
                  <c:v>2386809.2595658218</c:v>
                </c:pt>
                <c:pt idx="228">
                  <c:v>2408234.6560030333</c:v>
                </c:pt>
                <c:pt idx="229">
                  <c:v>2419337.8326663417</c:v>
                </c:pt>
                <c:pt idx="230">
                  <c:v>2449942.0834390493</c:v>
                </c:pt>
                <c:pt idx="231">
                  <c:v>2463946.347263793</c:v>
                </c:pt>
                <c:pt idx="232">
                  <c:v>2463448.162301288</c:v>
                </c:pt>
                <c:pt idx="233">
                  <c:v>2481073.5480913683</c:v>
                </c:pt>
                <c:pt idx="234">
                  <c:v>2557052.3599983179</c:v>
                </c:pt>
                <c:pt idx="235">
                  <c:v>2590337.3386102733</c:v>
                </c:pt>
                <c:pt idx="236">
                  <c:v>2594436.7979756254</c:v>
                </c:pt>
                <c:pt idx="237">
                  <c:v>2626763.35278785</c:v>
                </c:pt>
                <c:pt idx="238">
                  <c:v>2645224.9794684309</c:v>
                </c:pt>
                <c:pt idx="239">
                  <c:v>2730979.925508922</c:v>
                </c:pt>
                <c:pt idx="240">
                  <c:v>2912630.988067274</c:v>
                </c:pt>
                <c:pt idx="241">
                  <c:v>2987828.7923723198</c:v>
                </c:pt>
                <c:pt idx="242">
                  <c:v>3116831.600639944</c:v>
                </c:pt>
                <c:pt idx="243">
                  <c:v>3193389.7905737166</c:v>
                </c:pt>
                <c:pt idx="244">
                  <c:v>3167671.6358871334</c:v>
                </c:pt>
                <c:pt idx="245">
                  <c:v>3361277.6215839772</c:v>
                </c:pt>
                <c:pt idx="246">
                  <c:v>3467347.6807892774</c:v>
                </c:pt>
                <c:pt idx="247">
                  <c:v>3366630.0090744221</c:v>
                </c:pt>
                <c:pt idx="248">
                  <c:v>3205097.0322628538</c:v>
                </c:pt>
                <c:pt idx="249">
                  <c:v>3096828.6436583162</c:v>
                </c:pt>
                <c:pt idx="250">
                  <c:v>3166748.8539010901</c:v>
                </c:pt>
                <c:pt idx="251">
                  <c:v>3205134.144170315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F1-47C5-BCEC-248B517920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67102368"/>
        <c:axId val="867086528"/>
      </c:areaChart>
      <c:lineChart>
        <c:grouping val="standard"/>
        <c:varyColors val="0"/>
        <c:ser>
          <c:idx val="0"/>
          <c:order val="0"/>
          <c:tx>
            <c:v>為替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'為替（データ）'!$B$8:$B$271</c:f>
              <c:numCache>
                <c:formatCode>yyyy"年"m"月";@</c:formatCode>
                <c:ptCount val="264"/>
                <c:pt idx="0">
                  <c:v>37376</c:v>
                </c:pt>
                <c:pt idx="1">
                  <c:v>37407</c:v>
                </c:pt>
                <c:pt idx="2">
                  <c:v>37435</c:v>
                </c:pt>
                <c:pt idx="3">
                  <c:v>37468</c:v>
                </c:pt>
                <c:pt idx="4">
                  <c:v>37498</c:v>
                </c:pt>
                <c:pt idx="5">
                  <c:v>37529</c:v>
                </c:pt>
                <c:pt idx="6">
                  <c:v>37560</c:v>
                </c:pt>
                <c:pt idx="7">
                  <c:v>37589</c:v>
                </c:pt>
                <c:pt idx="8">
                  <c:v>37620</c:v>
                </c:pt>
                <c:pt idx="9">
                  <c:v>37652</c:v>
                </c:pt>
                <c:pt idx="10">
                  <c:v>37680</c:v>
                </c:pt>
                <c:pt idx="11">
                  <c:v>37711</c:v>
                </c:pt>
                <c:pt idx="12">
                  <c:v>37741</c:v>
                </c:pt>
                <c:pt idx="13">
                  <c:v>37771</c:v>
                </c:pt>
                <c:pt idx="14">
                  <c:v>37802</c:v>
                </c:pt>
                <c:pt idx="15">
                  <c:v>37833</c:v>
                </c:pt>
                <c:pt idx="16">
                  <c:v>37862</c:v>
                </c:pt>
                <c:pt idx="17">
                  <c:v>37894</c:v>
                </c:pt>
                <c:pt idx="18">
                  <c:v>37925</c:v>
                </c:pt>
                <c:pt idx="19">
                  <c:v>37953</c:v>
                </c:pt>
                <c:pt idx="20">
                  <c:v>37985</c:v>
                </c:pt>
                <c:pt idx="21">
                  <c:v>38016</c:v>
                </c:pt>
                <c:pt idx="22">
                  <c:v>38044</c:v>
                </c:pt>
                <c:pt idx="23">
                  <c:v>38077</c:v>
                </c:pt>
                <c:pt idx="24">
                  <c:v>38107</c:v>
                </c:pt>
                <c:pt idx="25">
                  <c:v>38138</c:v>
                </c:pt>
                <c:pt idx="26">
                  <c:v>38168</c:v>
                </c:pt>
                <c:pt idx="27">
                  <c:v>38198</c:v>
                </c:pt>
                <c:pt idx="28">
                  <c:v>38230</c:v>
                </c:pt>
                <c:pt idx="29">
                  <c:v>38260</c:v>
                </c:pt>
                <c:pt idx="30">
                  <c:v>38289</c:v>
                </c:pt>
                <c:pt idx="31">
                  <c:v>38321</c:v>
                </c:pt>
                <c:pt idx="32">
                  <c:v>38351</c:v>
                </c:pt>
                <c:pt idx="33">
                  <c:v>38383</c:v>
                </c:pt>
                <c:pt idx="34">
                  <c:v>38411</c:v>
                </c:pt>
                <c:pt idx="35">
                  <c:v>38442</c:v>
                </c:pt>
                <c:pt idx="36">
                  <c:v>38470</c:v>
                </c:pt>
                <c:pt idx="37">
                  <c:v>38503</c:v>
                </c:pt>
                <c:pt idx="38">
                  <c:v>38533</c:v>
                </c:pt>
                <c:pt idx="39">
                  <c:v>38562</c:v>
                </c:pt>
                <c:pt idx="40">
                  <c:v>38595</c:v>
                </c:pt>
                <c:pt idx="41">
                  <c:v>38625</c:v>
                </c:pt>
                <c:pt idx="42">
                  <c:v>38656</c:v>
                </c:pt>
                <c:pt idx="43">
                  <c:v>38686</c:v>
                </c:pt>
                <c:pt idx="44">
                  <c:v>38716</c:v>
                </c:pt>
                <c:pt idx="45">
                  <c:v>38748</c:v>
                </c:pt>
                <c:pt idx="46">
                  <c:v>38776</c:v>
                </c:pt>
                <c:pt idx="47">
                  <c:v>38807</c:v>
                </c:pt>
                <c:pt idx="48">
                  <c:v>38835</c:v>
                </c:pt>
                <c:pt idx="49">
                  <c:v>38868</c:v>
                </c:pt>
                <c:pt idx="50">
                  <c:v>38898</c:v>
                </c:pt>
                <c:pt idx="51">
                  <c:v>38929</c:v>
                </c:pt>
                <c:pt idx="52">
                  <c:v>38960</c:v>
                </c:pt>
                <c:pt idx="53">
                  <c:v>38989</c:v>
                </c:pt>
                <c:pt idx="54">
                  <c:v>39021</c:v>
                </c:pt>
                <c:pt idx="55">
                  <c:v>39051</c:v>
                </c:pt>
                <c:pt idx="56">
                  <c:v>39080</c:v>
                </c:pt>
                <c:pt idx="57">
                  <c:v>39113</c:v>
                </c:pt>
                <c:pt idx="58">
                  <c:v>39141</c:v>
                </c:pt>
                <c:pt idx="59">
                  <c:v>39171</c:v>
                </c:pt>
                <c:pt idx="60">
                  <c:v>39199</c:v>
                </c:pt>
                <c:pt idx="61">
                  <c:v>39233</c:v>
                </c:pt>
                <c:pt idx="62">
                  <c:v>39262</c:v>
                </c:pt>
                <c:pt idx="63">
                  <c:v>39294</c:v>
                </c:pt>
                <c:pt idx="64">
                  <c:v>39325</c:v>
                </c:pt>
                <c:pt idx="65">
                  <c:v>39353</c:v>
                </c:pt>
                <c:pt idx="66">
                  <c:v>39386</c:v>
                </c:pt>
                <c:pt idx="67">
                  <c:v>39416</c:v>
                </c:pt>
                <c:pt idx="68">
                  <c:v>39444</c:v>
                </c:pt>
                <c:pt idx="69">
                  <c:v>39478</c:v>
                </c:pt>
                <c:pt idx="70">
                  <c:v>39507</c:v>
                </c:pt>
                <c:pt idx="71">
                  <c:v>39538</c:v>
                </c:pt>
                <c:pt idx="72">
                  <c:v>39568</c:v>
                </c:pt>
                <c:pt idx="73">
                  <c:v>39598</c:v>
                </c:pt>
                <c:pt idx="74">
                  <c:v>39629</c:v>
                </c:pt>
                <c:pt idx="75">
                  <c:v>39660</c:v>
                </c:pt>
                <c:pt idx="76">
                  <c:v>39689</c:v>
                </c:pt>
                <c:pt idx="77">
                  <c:v>39721</c:v>
                </c:pt>
                <c:pt idx="78">
                  <c:v>39752</c:v>
                </c:pt>
                <c:pt idx="79">
                  <c:v>39780</c:v>
                </c:pt>
                <c:pt idx="80">
                  <c:v>39812</c:v>
                </c:pt>
                <c:pt idx="81">
                  <c:v>39843</c:v>
                </c:pt>
                <c:pt idx="82">
                  <c:v>39871</c:v>
                </c:pt>
                <c:pt idx="83">
                  <c:v>39903</c:v>
                </c:pt>
                <c:pt idx="84">
                  <c:v>39933</c:v>
                </c:pt>
                <c:pt idx="85">
                  <c:v>39962</c:v>
                </c:pt>
                <c:pt idx="86">
                  <c:v>39994</c:v>
                </c:pt>
                <c:pt idx="87">
                  <c:v>40025</c:v>
                </c:pt>
                <c:pt idx="88">
                  <c:v>40056</c:v>
                </c:pt>
                <c:pt idx="89">
                  <c:v>40086</c:v>
                </c:pt>
                <c:pt idx="90">
                  <c:v>40116</c:v>
                </c:pt>
                <c:pt idx="91">
                  <c:v>40147</c:v>
                </c:pt>
                <c:pt idx="92">
                  <c:v>40177</c:v>
                </c:pt>
                <c:pt idx="93">
                  <c:v>40207</c:v>
                </c:pt>
                <c:pt idx="94">
                  <c:v>40235</c:v>
                </c:pt>
                <c:pt idx="95">
                  <c:v>40268</c:v>
                </c:pt>
                <c:pt idx="96">
                  <c:v>40298</c:v>
                </c:pt>
                <c:pt idx="97">
                  <c:v>40329</c:v>
                </c:pt>
                <c:pt idx="98">
                  <c:v>40359</c:v>
                </c:pt>
                <c:pt idx="99">
                  <c:v>40389</c:v>
                </c:pt>
                <c:pt idx="100">
                  <c:v>40421</c:v>
                </c:pt>
                <c:pt idx="101">
                  <c:v>40451</c:v>
                </c:pt>
                <c:pt idx="102">
                  <c:v>40480</c:v>
                </c:pt>
                <c:pt idx="103">
                  <c:v>40512</c:v>
                </c:pt>
                <c:pt idx="104">
                  <c:v>40542</c:v>
                </c:pt>
                <c:pt idx="105">
                  <c:v>40574</c:v>
                </c:pt>
                <c:pt idx="106">
                  <c:v>40602</c:v>
                </c:pt>
                <c:pt idx="107">
                  <c:v>40633</c:v>
                </c:pt>
                <c:pt idx="108">
                  <c:v>40661</c:v>
                </c:pt>
                <c:pt idx="109">
                  <c:v>40694</c:v>
                </c:pt>
                <c:pt idx="110">
                  <c:v>40724</c:v>
                </c:pt>
                <c:pt idx="111">
                  <c:v>40753</c:v>
                </c:pt>
                <c:pt idx="112">
                  <c:v>40786</c:v>
                </c:pt>
                <c:pt idx="113">
                  <c:v>40816</c:v>
                </c:pt>
                <c:pt idx="114">
                  <c:v>40847</c:v>
                </c:pt>
                <c:pt idx="115">
                  <c:v>40877</c:v>
                </c:pt>
                <c:pt idx="116">
                  <c:v>40907</c:v>
                </c:pt>
                <c:pt idx="117">
                  <c:v>40939</c:v>
                </c:pt>
                <c:pt idx="118">
                  <c:v>40968</c:v>
                </c:pt>
                <c:pt idx="119">
                  <c:v>40998</c:v>
                </c:pt>
                <c:pt idx="120">
                  <c:v>41026</c:v>
                </c:pt>
                <c:pt idx="121">
                  <c:v>41060</c:v>
                </c:pt>
                <c:pt idx="122">
                  <c:v>41089</c:v>
                </c:pt>
                <c:pt idx="123">
                  <c:v>41121</c:v>
                </c:pt>
                <c:pt idx="124">
                  <c:v>41152</c:v>
                </c:pt>
                <c:pt idx="125">
                  <c:v>41180</c:v>
                </c:pt>
                <c:pt idx="126">
                  <c:v>41213</c:v>
                </c:pt>
                <c:pt idx="127">
                  <c:v>41243</c:v>
                </c:pt>
                <c:pt idx="128">
                  <c:v>41271</c:v>
                </c:pt>
                <c:pt idx="129">
                  <c:v>41305</c:v>
                </c:pt>
                <c:pt idx="130">
                  <c:v>41333</c:v>
                </c:pt>
                <c:pt idx="131">
                  <c:v>41362</c:v>
                </c:pt>
                <c:pt idx="132">
                  <c:v>41394</c:v>
                </c:pt>
                <c:pt idx="133">
                  <c:v>41425</c:v>
                </c:pt>
                <c:pt idx="134">
                  <c:v>41453</c:v>
                </c:pt>
                <c:pt idx="135">
                  <c:v>41486</c:v>
                </c:pt>
                <c:pt idx="136">
                  <c:v>41516</c:v>
                </c:pt>
                <c:pt idx="137">
                  <c:v>41547</c:v>
                </c:pt>
                <c:pt idx="138">
                  <c:v>41578</c:v>
                </c:pt>
                <c:pt idx="139">
                  <c:v>41607</c:v>
                </c:pt>
                <c:pt idx="140">
                  <c:v>41638</c:v>
                </c:pt>
                <c:pt idx="141">
                  <c:v>41670</c:v>
                </c:pt>
                <c:pt idx="142">
                  <c:v>41698</c:v>
                </c:pt>
                <c:pt idx="143">
                  <c:v>41729</c:v>
                </c:pt>
                <c:pt idx="144">
                  <c:v>41759</c:v>
                </c:pt>
                <c:pt idx="145">
                  <c:v>41789</c:v>
                </c:pt>
                <c:pt idx="146">
                  <c:v>41820</c:v>
                </c:pt>
                <c:pt idx="147">
                  <c:v>41851</c:v>
                </c:pt>
                <c:pt idx="148">
                  <c:v>41880</c:v>
                </c:pt>
                <c:pt idx="149">
                  <c:v>41912</c:v>
                </c:pt>
                <c:pt idx="150">
                  <c:v>41943</c:v>
                </c:pt>
                <c:pt idx="151">
                  <c:v>41971</c:v>
                </c:pt>
                <c:pt idx="152">
                  <c:v>42003</c:v>
                </c:pt>
                <c:pt idx="153">
                  <c:v>42034</c:v>
                </c:pt>
                <c:pt idx="154">
                  <c:v>42062</c:v>
                </c:pt>
                <c:pt idx="155">
                  <c:v>42094</c:v>
                </c:pt>
                <c:pt idx="156">
                  <c:v>42124</c:v>
                </c:pt>
                <c:pt idx="157">
                  <c:v>42153</c:v>
                </c:pt>
                <c:pt idx="158">
                  <c:v>42185</c:v>
                </c:pt>
                <c:pt idx="159">
                  <c:v>42216</c:v>
                </c:pt>
                <c:pt idx="160">
                  <c:v>42247</c:v>
                </c:pt>
                <c:pt idx="161">
                  <c:v>42277</c:v>
                </c:pt>
                <c:pt idx="162">
                  <c:v>42307</c:v>
                </c:pt>
                <c:pt idx="163">
                  <c:v>42338</c:v>
                </c:pt>
                <c:pt idx="164">
                  <c:v>42368</c:v>
                </c:pt>
                <c:pt idx="165">
                  <c:v>42398</c:v>
                </c:pt>
                <c:pt idx="166">
                  <c:v>42429</c:v>
                </c:pt>
                <c:pt idx="167">
                  <c:v>42460</c:v>
                </c:pt>
                <c:pt idx="168">
                  <c:v>42488</c:v>
                </c:pt>
                <c:pt idx="169">
                  <c:v>42521</c:v>
                </c:pt>
                <c:pt idx="170">
                  <c:v>42551</c:v>
                </c:pt>
                <c:pt idx="171">
                  <c:v>42580</c:v>
                </c:pt>
                <c:pt idx="172">
                  <c:v>42613</c:v>
                </c:pt>
                <c:pt idx="173">
                  <c:v>42643</c:v>
                </c:pt>
                <c:pt idx="174">
                  <c:v>42674</c:v>
                </c:pt>
                <c:pt idx="175">
                  <c:v>42704</c:v>
                </c:pt>
                <c:pt idx="176">
                  <c:v>42734</c:v>
                </c:pt>
                <c:pt idx="177">
                  <c:v>42766</c:v>
                </c:pt>
                <c:pt idx="178">
                  <c:v>42794</c:v>
                </c:pt>
                <c:pt idx="179">
                  <c:v>42825</c:v>
                </c:pt>
                <c:pt idx="180">
                  <c:v>42853</c:v>
                </c:pt>
                <c:pt idx="181">
                  <c:v>42886</c:v>
                </c:pt>
                <c:pt idx="182">
                  <c:v>42916</c:v>
                </c:pt>
                <c:pt idx="183">
                  <c:v>42947</c:v>
                </c:pt>
                <c:pt idx="184">
                  <c:v>42978</c:v>
                </c:pt>
                <c:pt idx="185">
                  <c:v>43007</c:v>
                </c:pt>
                <c:pt idx="186">
                  <c:v>43039</c:v>
                </c:pt>
                <c:pt idx="187">
                  <c:v>43069</c:v>
                </c:pt>
                <c:pt idx="188">
                  <c:v>43098</c:v>
                </c:pt>
                <c:pt idx="189">
                  <c:v>43131</c:v>
                </c:pt>
                <c:pt idx="190">
                  <c:v>43159</c:v>
                </c:pt>
                <c:pt idx="191">
                  <c:v>43189</c:v>
                </c:pt>
                <c:pt idx="192">
                  <c:v>43217</c:v>
                </c:pt>
                <c:pt idx="193">
                  <c:v>43251</c:v>
                </c:pt>
                <c:pt idx="194">
                  <c:v>43280</c:v>
                </c:pt>
                <c:pt idx="195">
                  <c:v>43312</c:v>
                </c:pt>
                <c:pt idx="196">
                  <c:v>43343</c:v>
                </c:pt>
                <c:pt idx="197">
                  <c:v>43371</c:v>
                </c:pt>
                <c:pt idx="198">
                  <c:v>43404</c:v>
                </c:pt>
                <c:pt idx="199">
                  <c:v>43434</c:v>
                </c:pt>
                <c:pt idx="200">
                  <c:v>43462</c:v>
                </c:pt>
                <c:pt idx="201">
                  <c:v>43496</c:v>
                </c:pt>
                <c:pt idx="202">
                  <c:v>43524</c:v>
                </c:pt>
                <c:pt idx="203">
                  <c:v>43553</c:v>
                </c:pt>
                <c:pt idx="204">
                  <c:v>43581</c:v>
                </c:pt>
                <c:pt idx="205">
                  <c:v>43616</c:v>
                </c:pt>
                <c:pt idx="206">
                  <c:v>43644</c:v>
                </c:pt>
                <c:pt idx="207">
                  <c:v>43677</c:v>
                </c:pt>
                <c:pt idx="208">
                  <c:v>43707</c:v>
                </c:pt>
                <c:pt idx="209">
                  <c:v>43738</c:v>
                </c:pt>
                <c:pt idx="210">
                  <c:v>43769</c:v>
                </c:pt>
                <c:pt idx="211">
                  <c:v>43798</c:v>
                </c:pt>
                <c:pt idx="212">
                  <c:v>43829</c:v>
                </c:pt>
                <c:pt idx="213">
                  <c:v>43861</c:v>
                </c:pt>
                <c:pt idx="214">
                  <c:v>43889</c:v>
                </c:pt>
                <c:pt idx="215">
                  <c:v>43921</c:v>
                </c:pt>
                <c:pt idx="216">
                  <c:v>43951</c:v>
                </c:pt>
                <c:pt idx="217">
                  <c:v>43980</c:v>
                </c:pt>
                <c:pt idx="218">
                  <c:v>44012</c:v>
                </c:pt>
                <c:pt idx="219">
                  <c:v>44043</c:v>
                </c:pt>
                <c:pt idx="220">
                  <c:v>44074</c:v>
                </c:pt>
                <c:pt idx="221">
                  <c:v>44104</c:v>
                </c:pt>
                <c:pt idx="222">
                  <c:v>44134</c:v>
                </c:pt>
                <c:pt idx="223">
                  <c:v>44165</c:v>
                </c:pt>
                <c:pt idx="224">
                  <c:v>44195</c:v>
                </c:pt>
                <c:pt idx="225">
                  <c:v>44225</c:v>
                </c:pt>
                <c:pt idx="226">
                  <c:v>44253</c:v>
                </c:pt>
                <c:pt idx="227">
                  <c:v>44286</c:v>
                </c:pt>
                <c:pt idx="228">
                  <c:v>44316</c:v>
                </c:pt>
                <c:pt idx="229">
                  <c:v>44347</c:v>
                </c:pt>
                <c:pt idx="230">
                  <c:v>44377</c:v>
                </c:pt>
                <c:pt idx="231">
                  <c:v>44407</c:v>
                </c:pt>
                <c:pt idx="232">
                  <c:v>44439</c:v>
                </c:pt>
                <c:pt idx="233">
                  <c:v>44469</c:v>
                </c:pt>
                <c:pt idx="234">
                  <c:v>44498</c:v>
                </c:pt>
                <c:pt idx="235">
                  <c:v>44530</c:v>
                </c:pt>
                <c:pt idx="236">
                  <c:v>44560</c:v>
                </c:pt>
                <c:pt idx="237">
                  <c:v>44592</c:v>
                </c:pt>
                <c:pt idx="238">
                  <c:v>44620</c:v>
                </c:pt>
                <c:pt idx="239">
                  <c:v>44651</c:v>
                </c:pt>
                <c:pt idx="240">
                  <c:v>44679</c:v>
                </c:pt>
                <c:pt idx="241">
                  <c:v>44712</c:v>
                </c:pt>
                <c:pt idx="242">
                  <c:v>44742</c:v>
                </c:pt>
                <c:pt idx="243">
                  <c:v>44771</c:v>
                </c:pt>
                <c:pt idx="244">
                  <c:v>44804</c:v>
                </c:pt>
                <c:pt idx="245">
                  <c:v>44834</c:v>
                </c:pt>
                <c:pt idx="246">
                  <c:v>44865</c:v>
                </c:pt>
                <c:pt idx="247">
                  <c:v>44895</c:v>
                </c:pt>
                <c:pt idx="248">
                  <c:v>44925</c:v>
                </c:pt>
                <c:pt idx="249">
                  <c:v>44957</c:v>
                </c:pt>
                <c:pt idx="250">
                  <c:v>44985</c:v>
                </c:pt>
                <c:pt idx="251">
                  <c:v>45016</c:v>
                </c:pt>
                <c:pt idx="252">
                  <c:v>45046</c:v>
                </c:pt>
                <c:pt idx="253">
                  <c:v>45077</c:v>
                </c:pt>
                <c:pt idx="254">
                  <c:v>45107</c:v>
                </c:pt>
                <c:pt idx="255">
                  <c:v>45138</c:v>
                </c:pt>
                <c:pt idx="256">
                  <c:v>45169</c:v>
                </c:pt>
                <c:pt idx="257">
                  <c:v>45199</c:v>
                </c:pt>
                <c:pt idx="258">
                  <c:v>45230</c:v>
                </c:pt>
                <c:pt idx="259">
                  <c:v>45260</c:v>
                </c:pt>
                <c:pt idx="260">
                  <c:v>45291</c:v>
                </c:pt>
                <c:pt idx="261">
                  <c:v>45322</c:v>
                </c:pt>
                <c:pt idx="262">
                  <c:v>45351</c:v>
                </c:pt>
                <c:pt idx="263">
                  <c:v>45382</c:v>
                </c:pt>
              </c:numCache>
            </c:numRef>
          </c:cat>
          <c:val>
            <c:numRef>
              <c:f>'為替（データ）'!$C$8:$C$271</c:f>
              <c:numCache>
                <c:formatCode>"¥"#,##0_);[Red]\("¥"#,##0\)</c:formatCode>
                <c:ptCount val="264"/>
                <c:pt idx="0">
                  <c:v>131.15</c:v>
                </c:pt>
                <c:pt idx="1">
                  <c:v>126.44</c:v>
                </c:pt>
                <c:pt idx="2">
                  <c:v>123.53</c:v>
                </c:pt>
                <c:pt idx="3">
                  <c:v>118.05</c:v>
                </c:pt>
                <c:pt idx="4">
                  <c:v>119.08</c:v>
                </c:pt>
                <c:pt idx="5">
                  <c:v>120.58</c:v>
                </c:pt>
                <c:pt idx="6">
                  <c:v>123.95</c:v>
                </c:pt>
                <c:pt idx="7">
                  <c:v>121.57</c:v>
                </c:pt>
                <c:pt idx="8">
                  <c:v>122.22</c:v>
                </c:pt>
                <c:pt idx="9">
                  <c:v>118.71</c:v>
                </c:pt>
                <c:pt idx="10">
                  <c:v>119.43</c:v>
                </c:pt>
                <c:pt idx="11">
                  <c:v>118.66</c:v>
                </c:pt>
                <c:pt idx="12">
                  <c:v>119.84</c:v>
                </c:pt>
                <c:pt idx="13">
                  <c:v>117.31</c:v>
                </c:pt>
                <c:pt idx="14">
                  <c:v>118.33</c:v>
                </c:pt>
                <c:pt idx="15">
                  <c:v>118.73</c:v>
                </c:pt>
                <c:pt idx="16">
                  <c:v>118.83</c:v>
                </c:pt>
                <c:pt idx="17">
                  <c:v>115.23</c:v>
                </c:pt>
                <c:pt idx="18">
                  <c:v>109.62</c:v>
                </c:pt>
                <c:pt idx="19">
                  <c:v>109.23</c:v>
                </c:pt>
                <c:pt idx="20">
                  <c:v>107.92</c:v>
                </c:pt>
                <c:pt idx="21">
                  <c:v>106.42</c:v>
                </c:pt>
                <c:pt idx="22">
                  <c:v>106.61</c:v>
                </c:pt>
                <c:pt idx="23">
                  <c:v>108.75</c:v>
                </c:pt>
                <c:pt idx="24">
                  <c:v>107.37</c:v>
                </c:pt>
                <c:pt idx="25">
                  <c:v>112.45</c:v>
                </c:pt>
                <c:pt idx="26">
                  <c:v>109.48</c:v>
                </c:pt>
                <c:pt idx="27">
                  <c:v>109.4</c:v>
                </c:pt>
                <c:pt idx="28">
                  <c:v>110.4</c:v>
                </c:pt>
                <c:pt idx="29">
                  <c:v>110.07</c:v>
                </c:pt>
                <c:pt idx="30">
                  <c:v>109.06</c:v>
                </c:pt>
                <c:pt idx="31">
                  <c:v>104.93</c:v>
                </c:pt>
                <c:pt idx="32">
                  <c:v>103.87</c:v>
                </c:pt>
                <c:pt idx="33">
                  <c:v>103.28</c:v>
                </c:pt>
                <c:pt idx="34">
                  <c:v>104.93</c:v>
                </c:pt>
                <c:pt idx="35">
                  <c:v>105.33</c:v>
                </c:pt>
                <c:pt idx="36">
                  <c:v>107.46</c:v>
                </c:pt>
                <c:pt idx="37">
                  <c:v>106.93</c:v>
                </c:pt>
                <c:pt idx="38">
                  <c:v>108.68</c:v>
                </c:pt>
                <c:pt idx="39">
                  <c:v>111.96</c:v>
                </c:pt>
                <c:pt idx="40">
                  <c:v>110.79</c:v>
                </c:pt>
                <c:pt idx="41">
                  <c:v>111.08</c:v>
                </c:pt>
                <c:pt idx="42">
                  <c:v>114.91</c:v>
                </c:pt>
                <c:pt idx="43">
                  <c:v>118.44</c:v>
                </c:pt>
                <c:pt idx="44">
                  <c:v>118.7</c:v>
                </c:pt>
                <c:pt idx="45">
                  <c:v>115.49</c:v>
                </c:pt>
                <c:pt idx="46">
                  <c:v>117.97</c:v>
                </c:pt>
                <c:pt idx="47">
                  <c:v>117.37</c:v>
                </c:pt>
                <c:pt idx="48">
                  <c:v>117.19</c:v>
                </c:pt>
                <c:pt idx="49">
                  <c:v>111.7</c:v>
                </c:pt>
                <c:pt idx="50">
                  <c:v>114.62</c:v>
                </c:pt>
                <c:pt idx="51">
                  <c:v>115.75</c:v>
                </c:pt>
                <c:pt idx="52">
                  <c:v>115.92</c:v>
                </c:pt>
                <c:pt idx="53">
                  <c:v>117.12</c:v>
                </c:pt>
                <c:pt idx="54">
                  <c:v>118.71</c:v>
                </c:pt>
                <c:pt idx="55">
                  <c:v>117.41</c:v>
                </c:pt>
                <c:pt idx="56">
                  <c:v>117.34</c:v>
                </c:pt>
                <c:pt idx="57">
                  <c:v>120.69</c:v>
                </c:pt>
                <c:pt idx="58">
                  <c:v>120.55</c:v>
                </c:pt>
                <c:pt idx="59">
                  <c:v>117.35</c:v>
                </c:pt>
                <c:pt idx="60">
                  <c:v>118.89</c:v>
                </c:pt>
                <c:pt idx="61">
                  <c:v>120.82</c:v>
                </c:pt>
                <c:pt idx="62">
                  <c:v>122.65</c:v>
                </c:pt>
                <c:pt idx="63">
                  <c:v>121.67</c:v>
                </c:pt>
                <c:pt idx="64">
                  <c:v>116.88</c:v>
                </c:pt>
                <c:pt idx="65">
                  <c:v>115.06</c:v>
                </c:pt>
                <c:pt idx="66">
                  <c:v>115.8</c:v>
                </c:pt>
                <c:pt idx="67">
                  <c:v>111.34</c:v>
                </c:pt>
                <c:pt idx="68">
                  <c:v>112.42</c:v>
                </c:pt>
                <c:pt idx="69">
                  <c:v>107.68</c:v>
                </c:pt>
                <c:pt idx="70">
                  <c:v>107.24</c:v>
                </c:pt>
                <c:pt idx="71">
                  <c:v>100.95</c:v>
                </c:pt>
                <c:pt idx="72">
                  <c:v>102.52</c:v>
                </c:pt>
                <c:pt idx="73">
                  <c:v>104.21</c:v>
                </c:pt>
                <c:pt idx="74">
                  <c:v>106.93</c:v>
                </c:pt>
                <c:pt idx="75">
                  <c:v>106.84</c:v>
                </c:pt>
                <c:pt idx="76">
                  <c:v>109.34</c:v>
                </c:pt>
                <c:pt idx="77">
                  <c:v>106.83</c:v>
                </c:pt>
                <c:pt idx="78">
                  <c:v>100.58</c:v>
                </c:pt>
                <c:pt idx="79">
                  <c:v>96.86</c:v>
                </c:pt>
                <c:pt idx="80">
                  <c:v>91.53</c:v>
                </c:pt>
                <c:pt idx="81">
                  <c:v>90.43</c:v>
                </c:pt>
                <c:pt idx="82">
                  <c:v>92.45</c:v>
                </c:pt>
                <c:pt idx="83">
                  <c:v>98</c:v>
                </c:pt>
                <c:pt idx="84">
                  <c:v>99.12</c:v>
                </c:pt>
                <c:pt idx="85">
                  <c:v>96.3</c:v>
                </c:pt>
                <c:pt idx="86">
                  <c:v>96.57</c:v>
                </c:pt>
                <c:pt idx="87">
                  <c:v>94.52</c:v>
                </c:pt>
                <c:pt idx="88">
                  <c:v>94.91</c:v>
                </c:pt>
                <c:pt idx="89">
                  <c:v>91.55</c:v>
                </c:pt>
                <c:pt idx="90">
                  <c:v>90.36</c:v>
                </c:pt>
                <c:pt idx="91">
                  <c:v>89.22</c:v>
                </c:pt>
                <c:pt idx="92">
                  <c:v>89.57</c:v>
                </c:pt>
                <c:pt idx="93">
                  <c:v>91.23</c:v>
                </c:pt>
                <c:pt idx="94">
                  <c:v>90.37</c:v>
                </c:pt>
                <c:pt idx="95">
                  <c:v>90.54</c:v>
                </c:pt>
                <c:pt idx="96">
                  <c:v>93.42</c:v>
                </c:pt>
                <c:pt idx="97">
                  <c:v>91.7</c:v>
                </c:pt>
                <c:pt idx="98">
                  <c:v>90.93</c:v>
                </c:pt>
                <c:pt idx="99">
                  <c:v>87.75</c:v>
                </c:pt>
                <c:pt idx="100">
                  <c:v>85.51</c:v>
                </c:pt>
                <c:pt idx="101">
                  <c:v>84.37</c:v>
                </c:pt>
                <c:pt idx="102">
                  <c:v>81.93</c:v>
                </c:pt>
                <c:pt idx="103">
                  <c:v>82.54</c:v>
                </c:pt>
                <c:pt idx="104">
                  <c:v>83.46</c:v>
                </c:pt>
                <c:pt idx="105">
                  <c:v>82.67</c:v>
                </c:pt>
                <c:pt idx="106">
                  <c:v>82.55</c:v>
                </c:pt>
                <c:pt idx="107">
                  <c:v>81.83</c:v>
                </c:pt>
                <c:pt idx="108">
                  <c:v>83.44</c:v>
                </c:pt>
                <c:pt idx="109">
                  <c:v>81.239999999999995</c:v>
                </c:pt>
                <c:pt idx="110">
                  <c:v>80.569999999999993</c:v>
                </c:pt>
                <c:pt idx="111">
                  <c:v>79.52</c:v>
                </c:pt>
                <c:pt idx="112">
                  <c:v>77.2</c:v>
                </c:pt>
                <c:pt idx="113">
                  <c:v>76.88</c:v>
                </c:pt>
                <c:pt idx="114">
                  <c:v>76.66</c:v>
                </c:pt>
                <c:pt idx="115">
                  <c:v>77.61</c:v>
                </c:pt>
                <c:pt idx="116">
                  <c:v>77.88</c:v>
                </c:pt>
                <c:pt idx="117">
                  <c:v>76.989999999999995</c:v>
                </c:pt>
                <c:pt idx="118">
                  <c:v>78.400000000000006</c:v>
                </c:pt>
                <c:pt idx="119">
                  <c:v>82.47</c:v>
                </c:pt>
                <c:pt idx="120">
                  <c:v>81.56</c:v>
                </c:pt>
                <c:pt idx="121">
                  <c:v>79.760000000000005</c:v>
                </c:pt>
                <c:pt idx="122">
                  <c:v>79.31</c:v>
                </c:pt>
                <c:pt idx="123">
                  <c:v>79.040000000000006</c:v>
                </c:pt>
                <c:pt idx="124">
                  <c:v>78.69</c:v>
                </c:pt>
                <c:pt idx="125">
                  <c:v>78.180000000000007</c:v>
                </c:pt>
                <c:pt idx="126">
                  <c:v>78.989999999999995</c:v>
                </c:pt>
                <c:pt idx="127">
                  <c:v>80.900000000000006</c:v>
                </c:pt>
                <c:pt idx="128">
                  <c:v>83.65</c:v>
                </c:pt>
                <c:pt idx="129">
                  <c:v>89.24</c:v>
                </c:pt>
                <c:pt idx="130">
                  <c:v>93.23</c:v>
                </c:pt>
                <c:pt idx="131">
                  <c:v>94.81</c:v>
                </c:pt>
                <c:pt idx="132">
                  <c:v>97.73</c:v>
                </c:pt>
                <c:pt idx="133">
                  <c:v>101.1</c:v>
                </c:pt>
                <c:pt idx="134">
                  <c:v>97.45</c:v>
                </c:pt>
                <c:pt idx="135">
                  <c:v>99.78</c:v>
                </c:pt>
                <c:pt idx="136">
                  <c:v>97.86</c:v>
                </c:pt>
                <c:pt idx="137">
                  <c:v>99.23</c:v>
                </c:pt>
                <c:pt idx="138">
                  <c:v>97.87</c:v>
                </c:pt>
                <c:pt idx="139">
                  <c:v>100.03</c:v>
                </c:pt>
                <c:pt idx="140">
                  <c:v>103.49</c:v>
                </c:pt>
                <c:pt idx="141">
                  <c:v>103.93</c:v>
                </c:pt>
                <c:pt idx="142">
                  <c:v>102.15</c:v>
                </c:pt>
                <c:pt idx="143">
                  <c:v>102.27</c:v>
                </c:pt>
                <c:pt idx="144">
                  <c:v>102.58</c:v>
                </c:pt>
                <c:pt idx="145">
                  <c:v>101.83</c:v>
                </c:pt>
                <c:pt idx="146">
                  <c:v>102.08</c:v>
                </c:pt>
                <c:pt idx="147">
                  <c:v>101.73</c:v>
                </c:pt>
                <c:pt idx="148">
                  <c:v>102.97</c:v>
                </c:pt>
                <c:pt idx="149">
                  <c:v>107.08</c:v>
                </c:pt>
                <c:pt idx="150">
                  <c:v>108</c:v>
                </c:pt>
                <c:pt idx="151">
                  <c:v>116.23</c:v>
                </c:pt>
                <c:pt idx="152">
                  <c:v>119.42</c:v>
                </c:pt>
                <c:pt idx="153">
                  <c:v>118.34</c:v>
                </c:pt>
                <c:pt idx="154">
                  <c:v>118.59</c:v>
                </c:pt>
                <c:pt idx="155">
                  <c:v>120.38</c:v>
                </c:pt>
                <c:pt idx="156">
                  <c:v>119.58</c:v>
                </c:pt>
                <c:pt idx="157">
                  <c:v>120.76</c:v>
                </c:pt>
                <c:pt idx="158">
                  <c:v>123.77</c:v>
                </c:pt>
                <c:pt idx="159">
                  <c:v>123.25</c:v>
                </c:pt>
                <c:pt idx="160">
                  <c:v>123.22</c:v>
                </c:pt>
                <c:pt idx="161">
                  <c:v>120.24</c:v>
                </c:pt>
                <c:pt idx="162">
                  <c:v>120.08</c:v>
                </c:pt>
                <c:pt idx="163">
                  <c:v>122.59</c:v>
                </c:pt>
                <c:pt idx="164">
                  <c:v>121.85</c:v>
                </c:pt>
                <c:pt idx="165">
                  <c:v>118.24</c:v>
                </c:pt>
                <c:pt idx="166">
                  <c:v>115.08</c:v>
                </c:pt>
                <c:pt idx="167">
                  <c:v>113.03</c:v>
                </c:pt>
                <c:pt idx="168">
                  <c:v>109.92</c:v>
                </c:pt>
                <c:pt idx="169">
                  <c:v>109.12</c:v>
                </c:pt>
                <c:pt idx="170">
                  <c:v>105.72</c:v>
                </c:pt>
                <c:pt idx="171">
                  <c:v>103.99</c:v>
                </c:pt>
                <c:pt idx="172">
                  <c:v>101.34</c:v>
                </c:pt>
                <c:pt idx="173">
                  <c:v>101.98</c:v>
                </c:pt>
                <c:pt idx="174">
                  <c:v>103.8</c:v>
                </c:pt>
                <c:pt idx="175">
                  <c:v>108.27</c:v>
                </c:pt>
                <c:pt idx="176">
                  <c:v>115.98</c:v>
                </c:pt>
                <c:pt idx="177">
                  <c:v>114.77</c:v>
                </c:pt>
                <c:pt idx="178">
                  <c:v>113.11</c:v>
                </c:pt>
                <c:pt idx="179">
                  <c:v>113.05</c:v>
                </c:pt>
                <c:pt idx="180">
                  <c:v>110.12</c:v>
                </c:pt>
                <c:pt idx="181">
                  <c:v>112.26</c:v>
                </c:pt>
                <c:pt idx="182">
                  <c:v>110.92</c:v>
                </c:pt>
                <c:pt idx="183">
                  <c:v>112.43</c:v>
                </c:pt>
                <c:pt idx="184">
                  <c:v>109.94</c:v>
                </c:pt>
                <c:pt idx="185">
                  <c:v>110.75</c:v>
                </c:pt>
                <c:pt idx="186">
                  <c:v>112.96</c:v>
                </c:pt>
                <c:pt idx="187">
                  <c:v>112.95</c:v>
                </c:pt>
                <c:pt idx="188">
                  <c:v>113.04</c:v>
                </c:pt>
                <c:pt idx="189">
                  <c:v>110.86</c:v>
                </c:pt>
                <c:pt idx="190">
                  <c:v>107.97</c:v>
                </c:pt>
                <c:pt idx="191">
                  <c:v>106.08</c:v>
                </c:pt>
                <c:pt idx="192">
                  <c:v>107.44</c:v>
                </c:pt>
                <c:pt idx="193">
                  <c:v>109.75</c:v>
                </c:pt>
                <c:pt idx="194">
                  <c:v>110.03</c:v>
                </c:pt>
                <c:pt idx="195">
                  <c:v>111.39</c:v>
                </c:pt>
                <c:pt idx="196">
                  <c:v>111.09</c:v>
                </c:pt>
                <c:pt idx="197">
                  <c:v>111.91</c:v>
                </c:pt>
                <c:pt idx="198">
                  <c:v>112.82</c:v>
                </c:pt>
                <c:pt idx="199">
                  <c:v>113.37</c:v>
                </c:pt>
                <c:pt idx="200">
                  <c:v>112.51</c:v>
                </c:pt>
                <c:pt idx="201">
                  <c:v>108.99</c:v>
                </c:pt>
                <c:pt idx="202">
                  <c:v>110.39</c:v>
                </c:pt>
                <c:pt idx="203">
                  <c:v>111.24</c:v>
                </c:pt>
                <c:pt idx="204">
                  <c:v>111.73</c:v>
                </c:pt>
                <c:pt idx="205">
                  <c:v>109.86</c:v>
                </c:pt>
                <c:pt idx="206">
                  <c:v>108.12</c:v>
                </c:pt>
                <c:pt idx="207">
                  <c:v>108.28</c:v>
                </c:pt>
                <c:pt idx="208">
                  <c:v>106.33</c:v>
                </c:pt>
                <c:pt idx="209">
                  <c:v>107.45</c:v>
                </c:pt>
                <c:pt idx="210">
                  <c:v>108.15</c:v>
                </c:pt>
                <c:pt idx="211">
                  <c:v>108.9</c:v>
                </c:pt>
                <c:pt idx="212">
                  <c:v>109.24</c:v>
                </c:pt>
                <c:pt idx="213">
                  <c:v>109.39</c:v>
                </c:pt>
                <c:pt idx="214">
                  <c:v>109.99</c:v>
                </c:pt>
                <c:pt idx="215">
                  <c:v>107.54</c:v>
                </c:pt>
                <c:pt idx="216">
                  <c:v>107.96</c:v>
                </c:pt>
                <c:pt idx="217">
                  <c:v>107.35</c:v>
                </c:pt>
                <c:pt idx="218">
                  <c:v>107.55</c:v>
                </c:pt>
                <c:pt idx="219">
                  <c:v>106.84</c:v>
                </c:pt>
                <c:pt idx="220">
                  <c:v>106.05</c:v>
                </c:pt>
                <c:pt idx="221">
                  <c:v>105.76</c:v>
                </c:pt>
                <c:pt idx="222">
                  <c:v>105.27</c:v>
                </c:pt>
                <c:pt idx="223">
                  <c:v>104.41</c:v>
                </c:pt>
                <c:pt idx="224">
                  <c:v>103.84</c:v>
                </c:pt>
                <c:pt idx="225">
                  <c:v>103.69</c:v>
                </c:pt>
                <c:pt idx="226">
                  <c:v>105.38</c:v>
                </c:pt>
                <c:pt idx="227">
                  <c:v>108.63</c:v>
                </c:pt>
                <c:pt idx="228">
                  <c:v>109.15</c:v>
                </c:pt>
                <c:pt idx="229">
                  <c:v>109.2</c:v>
                </c:pt>
                <c:pt idx="230">
                  <c:v>110.13</c:v>
                </c:pt>
                <c:pt idx="231">
                  <c:v>110.31</c:v>
                </c:pt>
                <c:pt idx="232">
                  <c:v>109.84</c:v>
                </c:pt>
                <c:pt idx="233">
                  <c:v>110.18</c:v>
                </c:pt>
                <c:pt idx="234">
                  <c:v>113.11</c:v>
                </c:pt>
                <c:pt idx="235">
                  <c:v>114.14</c:v>
                </c:pt>
                <c:pt idx="236">
                  <c:v>113.88</c:v>
                </c:pt>
                <c:pt idx="237">
                  <c:v>114.86</c:v>
                </c:pt>
                <c:pt idx="238">
                  <c:v>115.23</c:v>
                </c:pt>
                <c:pt idx="239">
                  <c:v>118.53</c:v>
                </c:pt>
                <c:pt idx="240">
                  <c:v>125.98</c:v>
                </c:pt>
                <c:pt idx="241">
                  <c:v>128.80000000000001</c:v>
                </c:pt>
                <c:pt idx="242">
                  <c:v>133.93</c:v>
                </c:pt>
                <c:pt idx="243">
                  <c:v>136.79</c:v>
                </c:pt>
                <c:pt idx="244">
                  <c:v>135.26</c:v>
                </c:pt>
                <c:pt idx="245">
                  <c:v>143.1</c:v>
                </c:pt>
                <c:pt idx="246">
                  <c:v>147.19</c:v>
                </c:pt>
                <c:pt idx="247">
                  <c:v>142.49</c:v>
                </c:pt>
                <c:pt idx="248">
                  <c:v>135.22999999999999</c:v>
                </c:pt>
                <c:pt idx="249">
                  <c:v>130.24</c:v>
                </c:pt>
                <c:pt idx="250">
                  <c:v>132.76</c:v>
                </c:pt>
                <c:pt idx="251">
                  <c:v>133.94999999999999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1F1-47C5-BCEC-248B517920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67097088"/>
        <c:axId val="867093248"/>
      </c:lineChart>
      <c:dateAx>
        <c:axId val="867102368"/>
        <c:scaling>
          <c:orientation val="minMax"/>
        </c:scaling>
        <c:delete val="0"/>
        <c:axPos val="b"/>
        <c:numFmt formatCode="yyyy&quot;年&quot;m&quot;月&quot;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67086528"/>
        <c:crosses val="autoZero"/>
        <c:auto val="1"/>
        <c:lblOffset val="100"/>
        <c:baseTimeUnit val="months"/>
      </c:dateAx>
      <c:valAx>
        <c:axId val="867086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¥&quot;* #,##0_);_(&quot;¥&quot;* \(#,##0\);_(&quot;¥&quot;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67102368"/>
        <c:crosses val="autoZero"/>
        <c:crossBetween val="between"/>
      </c:valAx>
      <c:valAx>
        <c:axId val="867093248"/>
        <c:scaling>
          <c:orientation val="minMax"/>
        </c:scaling>
        <c:delete val="0"/>
        <c:axPos val="r"/>
        <c:numFmt formatCode="&quot;¥&quot;#,##0_);[Red]\(&quot;¥&quot;#,##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67097088"/>
        <c:crosses val="max"/>
        <c:crossBetween val="between"/>
      </c:valAx>
      <c:dateAx>
        <c:axId val="867097088"/>
        <c:scaling>
          <c:orientation val="minMax"/>
        </c:scaling>
        <c:delete val="1"/>
        <c:axPos val="b"/>
        <c:numFmt formatCode="yyyy&quot;年&quot;m&quot;月&quot;;@" sourceLinked="1"/>
        <c:majorTickMark val="out"/>
        <c:minorTickMark val="none"/>
        <c:tickLblPos val="nextTo"/>
        <c:crossAx val="867093248"/>
        <c:crosses val="autoZero"/>
        <c:auto val="1"/>
        <c:lblOffset val="100"/>
        <c:baseTimeUnit val="months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2000" b="1">
                <a:solidFill>
                  <a:schemeClr val="accent2"/>
                </a:solidFill>
                <a:latin typeface="HG丸ｺﾞｼｯｸM-PRO" panose="020F0600000000000000" pitchFamily="50" charset="-128"/>
                <a:ea typeface="HG丸ｺﾞｼｯｸM-PRO" panose="020F0600000000000000" pitchFamily="50" charset="-128"/>
              </a:rPr>
              <a:t>複利の効果</a:t>
            </a:r>
          </a:p>
        </c:rich>
      </c:tx>
      <c:layout>
        <c:manualLayout>
          <c:xMode val="edge"/>
          <c:yMode val="edge"/>
          <c:x val="0.43467956111440359"/>
          <c:y val="2.74540896450024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元本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'複利（計算）'!$D$9:$D$38</c:f>
              <c:numCache>
                <c:formatCode>#,##0_);[Red]\(#,##0\)</c:formatCode>
                <c:ptCount val="30"/>
                <c:pt idx="0">
                  <c:v>120000</c:v>
                </c:pt>
                <c:pt idx="1">
                  <c:v>240000</c:v>
                </c:pt>
                <c:pt idx="2">
                  <c:v>360000</c:v>
                </c:pt>
                <c:pt idx="3">
                  <c:v>480000</c:v>
                </c:pt>
                <c:pt idx="4">
                  <c:v>600000</c:v>
                </c:pt>
                <c:pt idx="5">
                  <c:v>720000</c:v>
                </c:pt>
                <c:pt idx="6">
                  <c:v>840000</c:v>
                </c:pt>
                <c:pt idx="7">
                  <c:v>960000</c:v>
                </c:pt>
                <c:pt idx="8">
                  <c:v>1080000</c:v>
                </c:pt>
                <c:pt idx="9">
                  <c:v>1200000</c:v>
                </c:pt>
                <c:pt idx="10">
                  <c:v>1320000</c:v>
                </c:pt>
                <c:pt idx="11">
                  <c:v>1440000</c:v>
                </c:pt>
                <c:pt idx="12">
                  <c:v>1560000</c:v>
                </c:pt>
                <c:pt idx="13">
                  <c:v>1680000</c:v>
                </c:pt>
                <c:pt idx="14">
                  <c:v>1800000</c:v>
                </c:pt>
                <c:pt idx="15">
                  <c:v>1920000</c:v>
                </c:pt>
                <c:pt idx="16">
                  <c:v>2040000</c:v>
                </c:pt>
                <c:pt idx="17">
                  <c:v>2160000</c:v>
                </c:pt>
                <c:pt idx="18">
                  <c:v>2280000</c:v>
                </c:pt>
                <c:pt idx="19">
                  <c:v>2400000</c:v>
                </c:pt>
                <c:pt idx="20">
                  <c:v>2520000</c:v>
                </c:pt>
                <c:pt idx="21">
                  <c:v>2640000</c:v>
                </c:pt>
                <c:pt idx="22">
                  <c:v>2760000</c:v>
                </c:pt>
                <c:pt idx="23">
                  <c:v>2880000</c:v>
                </c:pt>
                <c:pt idx="24">
                  <c:v>3000000</c:v>
                </c:pt>
                <c:pt idx="25">
                  <c:v>3120000</c:v>
                </c:pt>
                <c:pt idx="26">
                  <c:v>3240000</c:v>
                </c:pt>
                <c:pt idx="27">
                  <c:v>3360000</c:v>
                </c:pt>
                <c:pt idx="28">
                  <c:v>3480000</c:v>
                </c:pt>
                <c:pt idx="29">
                  <c:v>3600000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4D-44A5-99B9-BFE35D869E5C}"/>
            </c:ext>
          </c:extLst>
        </c:ser>
        <c:ser>
          <c:idx val="1"/>
          <c:order val="1"/>
          <c:tx>
            <c:v>複利効果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'複利（計算）'!$F$9:$F$38</c:f>
              <c:numCache>
                <c:formatCode>#,##0_);[Red]\(#,##0\)</c:formatCode>
                <c:ptCount val="30"/>
                <c:pt idx="0">
                  <c:v>122788.55491616021</c:v>
                </c:pt>
                <c:pt idx="1">
                  <c:v>251859.20533998657</c:v>
                </c:pt>
                <c:pt idx="2">
                  <c:v>387533.35520032537</c:v>
                </c:pt>
                <c:pt idx="3">
                  <c:v>530148.8520610102</c:v>
                </c:pt>
                <c:pt idx="4">
                  <c:v>680060.82840843371</c:v>
                </c:pt>
                <c:pt idx="5">
                  <c:v>837642.58598099335</c:v>
                </c:pt>
                <c:pt idx="6">
                  <c:v>1003286.5253425041</c:v>
                </c:pt>
                <c:pt idx="7">
                  <c:v>1177405.1230143562</c:v>
                </c:pt>
                <c:pt idx="8">
                  <c:v>1360431.9585996065</c:v>
                </c:pt>
                <c:pt idx="9">
                  <c:v>1552822.7944566866</c:v>
                </c:pt>
                <c:pt idx="10">
                  <c:v>1755056.7106112672</c:v>
                </c:pt>
                <c:pt idx="11">
                  <c:v>1967637.2977323721</c:v>
                </c:pt>
                <c:pt idx="12">
                  <c:v>2191093.9111434054</c:v>
                </c:pt>
                <c:pt idx="13">
                  <c:v>2425982.9889907725</c:v>
                </c:pt>
                <c:pt idx="14">
                  <c:v>2672889.4378525005</c:v>
                </c:pt>
                <c:pt idx="15">
                  <c:v>2932428.0892372341</c:v>
                </c:pt>
                <c:pt idx="16">
                  <c:v>3205245.2306004763</c:v>
                </c:pt>
                <c:pt idx="17">
                  <c:v>3492020.2146905321</c:v>
                </c:pt>
                <c:pt idx="18">
                  <c:v>3793467.1512316363</c:v>
                </c:pt>
                <c:pt idx="19">
                  <c:v>4110336.6851568199</c:v>
                </c:pt>
                <c:pt idx="20">
                  <c:v>4443417.8658185154</c:v>
                </c:pt>
                <c:pt idx="21">
                  <c:v>4793540.1118315523</c:v>
                </c:pt>
                <c:pt idx="22">
                  <c:v>5161575.2764412314</c:v>
                </c:pt>
                <c:pt idx="23">
                  <c:v>5548439.8185595572</c:v>
                </c:pt>
                <c:pt idx="24">
                  <c:v>5955097.0848758034</c:v>
                </c:pt>
                <c:pt idx="25">
                  <c:v>6382559.7087241886</c:v>
                </c:pt>
                <c:pt idx="26">
                  <c:v>6831892.1316821612</c:v>
                </c:pt>
                <c:pt idx="27">
                  <c:v>7304213.2541784626</c:v>
                </c:pt>
                <c:pt idx="28">
                  <c:v>7800699.2217113022</c:v>
                </c:pt>
                <c:pt idx="29">
                  <c:v>8322586.3536147745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4D-44A5-99B9-BFE35D869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53152"/>
        <c:axId val="560061680"/>
      </c:lineChart>
      <c:catAx>
        <c:axId val="560053152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60061680"/>
        <c:crosses val="autoZero"/>
        <c:auto val="1"/>
        <c:lblAlgn val="ctr"/>
        <c:lblOffset val="100"/>
        <c:noMultiLvlLbl val="0"/>
      </c:catAx>
      <c:valAx>
        <c:axId val="560061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60053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1000125</xdr:colOff>
      <xdr:row>8</xdr:row>
      <xdr:rowOff>47625</xdr:rowOff>
    </xdr:from>
    <xdr:to>
      <xdr:col>14</xdr:col>
      <xdr:colOff>-1</xdr:colOff>
      <xdr:row>34</xdr:row>
      <xdr:rowOff>47625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F73CC91-86B7-4EB1-89EA-3470399DA1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79602</xdr:colOff>
      <xdr:row>6</xdr:row>
      <xdr:rowOff>109538</xdr:rowOff>
    </xdr:from>
    <xdr:to>
      <xdr:col>12</xdr:col>
      <xdr:colOff>0</xdr:colOff>
      <xdr:row>33</xdr:row>
      <xdr:rowOff>0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0EDE4E86-FB5F-47A6-B0D7-994AD286E5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mizuhobank.co.jp/market/historical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2A23A-7859-413E-A53A-7D6D571C8C46}">
  <dimension ref="B1:I41"/>
  <sheetViews>
    <sheetView tabSelected="1" zoomScale="70" zoomScaleNormal="70" workbookViewId="0">
      <selection activeCell="C3" sqref="C3"/>
    </sheetView>
  </sheetViews>
  <sheetFormatPr defaultColWidth="9" defaultRowHeight="13" x14ac:dyDescent="0.55000000000000004"/>
  <cols>
    <col min="1" max="13" width="13.58203125" style="1" customWidth="1"/>
    <col min="14" max="14" width="5.58203125" style="1" customWidth="1"/>
    <col min="15" max="18" width="13.58203125" style="1" customWidth="1"/>
    <col min="19" max="16384" width="9" style="1"/>
  </cols>
  <sheetData>
    <row r="1" spans="2:9" ht="20.25" customHeight="1" thickBot="1" x14ac:dyDescent="0.6"/>
    <row r="2" spans="2:9" ht="20.25" customHeight="1" thickTop="1" thickBot="1" x14ac:dyDescent="0.6">
      <c r="B2" s="24" t="s">
        <v>12</v>
      </c>
      <c r="C2" s="34">
        <v>37347</v>
      </c>
      <c r="D2" s="2"/>
      <c r="E2" s="26" t="s">
        <v>15</v>
      </c>
      <c r="F2" s="17">
        <v>10000</v>
      </c>
      <c r="G2" s="3"/>
      <c r="H2" s="26" t="s">
        <v>32</v>
      </c>
      <c r="I2" s="57">
        <f>'為替（データ）'!Q5</f>
        <v>133.94999999999999</v>
      </c>
    </row>
    <row r="3" spans="2:9" ht="20.25" customHeight="1" thickTop="1" thickBot="1" x14ac:dyDescent="0.6">
      <c r="B3" s="24" t="s">
        <v>13</v>
      </c>
      <c r="C3" s="34">
        <v>44986</v>
      </c>
      <c r="D3" s="88">
        <f>DATE(YEAR(C3),MONTH(C3)+1,DAY(C3))</f>
        <v>45017</v>
      </c>
      <c r="E3" s="27" t="s">
        <v>33</v>
      </c>
      <c r="F3" s="6">
        <f>F2*ドル!C4</f>
        <v>2510000</v>
      </c>
      <c r="G3" s="3"/>
      <c r="H3" s="27" t="s">
        <v>18</v>
      </c>
      <c r="I3" s="101">
        <f>F4*I2</f>
        <v>3205134.144170315</v>
      </c>
    </row>
    <row r="4" spans="2:9" ht="20.25" customHeight="1" thickTop="1" x14ac:dyDescent="0.55000000000000004">
      <c r="B4" s="25" t="s">
        <v>19</v>
      </c>
      <c r="C4" s="18">
        <f>DATEDIF(C2,C3,"M")</f>
        <v>251</v>
      </c>
      <c r="D4" s="4"/>
      <c r="E4" s="28" t="s">
        <v>31</v>
      </c>
      <c r="F4" s="57">
        <f>'為替（データ）'!P5</f>
        <v>23927.839822100152</v>
      </c>
      <c r="G4" s="3"/>
      <c r="H4" s="28" t="s">
        <v>20</v>
      </c>
      <c r="I4" s="5">
        <f>RATE(ドル!C4,-1*ドル!F2,0,I3)*12</f>
        <v>2.2599992750973873E-2</v>
      </c>
    </row>
    <row r="5" spans="2:9" ht="20.25" customHeight="1" x14ac:dyDescent="0.55000000000000004">
      <c r="B5" s="29" t="s">
        <v>29</v>
      </c>
      <c r="C5" s="20"/>
      <c r="D5" s="4"/>
      <c r="E5" s="23"/>
      <c r="F5" s="21"/>
      <c r="G5" s="3"/>
      <c r="H5" s="23"/>
      <c r="I5" s="22"/>
    </row>
    <row r="6" spans="2:9" ht="20.25" customHeight="1" x14ac:dyDescent="0.55000000000000004">
      <c r="B6" s="29" t="s">
        <v>45</v>
      </c>
      <c r="C6" s="20"/>
      <c r="D6" s="4"/>
      <c r="E6" s="23"/>
      <c r="F6" s="21"/>
      <c r="G6" s="3"/>
      <c r="H6" s="23"/>
      <c r="I6" s="22"/>
    </row>
    <row r="7" spans="2:9" ht="20.25" customHeight="1" x14ac:dyDescent="0.55000000000000004">
      <c r="B7" s="16" t="s">
        <v>34</v>
      </c>
    </row>
    <row r="8" spans="2:9" ht="20.25" customHeight="1" x14ac:dyDescent="0.55000000000000004"/>
    <row r="9" spans="2:9" ht="20.25" customHeight="1" x14ac:dyDescent="0.55000000000000004"/>
    <row r="10" spans="2:9" ht="20.25" customHeight="1" x14ac:dyDescent="0.55000000000000004"/>
    <row r="11" spans="2:9" ht="20.25" customHeight="1" x14ac:dyDescent="0.55000000000000004"/>
    <row r="12" spans="2:9" ht="20.25" customHeight="1" x14ac:dyDescent="0.55000000000000004"/>
    <row r="13" spans="2:9" ht="20.25" customHeight="1" x14ac:dyDescent="0.55000000000000004"/>
    <row r="14" spans="2:9" ht="20.25" customHeight="1" x14ac:dyDescent="0.55000000000000004"/>
    <row r="15" spans="2:9" ht="20.25" customHeight="1" x14ac:dyDescent="0.55000000000000004"/>
    <row r="16" spans="2:9" ht="20.25" customHeight="1" x14ac:dyDescent="0.55000000000000004"/>
    <row r="17" ht="20.25" customHeight="1" x14ac:dyDescent="0.55000000000000004"/>
    <row r="18" ht="20.25" customHeight="1" x14ac:dyDescent="0.55000000000000004"/>
    <row r="19" ht="20.25" customHeight="1" x14ac:dyDescent="0.55000000000000004"/>
    <row r="20" ht="20.25" customHeight="1" x14ac:dyDescent="0.55000000000000004"/>
    <row r="21" ht="20.25" customHeight="1" x14ac:dyDescent="0.55000000000000004"/>
    <row r="22" ht="20.25" customHeight="1" x14ac:dyDescent="0.55000000000000004"/>
    <row r="23" ht="20.25" customHeight="1" x14ac:dyDescent="0.55000000000000004"/>
    <row r="24" ht="20.25" customHeight="1" x14ac:dyDescent="0.55000000000000004"/>
    <row r="25" ht="20.25" customHeight="1" x14ac:dyDescent="0.55000000000000004"/>
    <row r="26" ht="20.25" customHeight="1" x14ac:dyDescent="0.55000000000000004"/>
    <row r="27" ht="20.25" customHeight="1" x14ac:dyDescent="0.55000000000000004"/>
    <row r="28" ht="20.25" customHeight="1" x14ac:dyDescent="0.55000000000000004"/>
    <row r="29" ht="20.25" customHeight="1" x14ac:dyDescent="0.55000000000000004"/>
    <row r="30" ht="20.25" customHeight="1" x14ac:dyDescent="0.55000000000000004"/>
    <row r="31" ht="20.25" customHeight="1" x14ac:dyDescent="0.55000000000000004"/>
    <row r="32" ht="20.25" customHeight="1" x14ac:dyDescent="0.55000000000000004"/>
    <row r="33" spans="2:3" ht="20.25" customHeight="1" x14ac:dyDescent="0.55000000000000004"/>
    <row r="34" spans="2:3" ht="20.25" customHeight="1" x14ac:dyDescent="0.55000000000000004"/>
    <row r="35" spans="2:3" ht="20.25" customHeight="1" x14ac:dyDescent="0.55000000000000004"/>
    <row r="36" spans="2:3" ht="20.25" customHeight="1" x14ac:dyDescent="0.55000000000000004">
      <c r="B36" s="1" t="s">
        <v>30</v>
      </c>
    </row>
    <row r="37" spans="2:3" ht="20.25" customHeight="1" x14ac:dyDescent="0.55000000000000004">
      <c r="B37" s="1" t="s">
        <v>24</v>
      </c>
      <c r="C37" s="19" t="s">
        <v>27</v>
      </c>
    </row>
    <row r="38" spans="2:3" ht="20.25" customHeight="1" x14ac:dyDescent="0.55000000000000004"/>
    <row r="39" spans="2:3" ht="20.25" customHeight="1" x14ac:dyDescent="0.55000000000000004"/>
    <row r="40" spans="2:3" ht="20.25" customHeight="1" x14ac:dyDescent="0.55000000000000004"/>
    <row r="41" spans="2:3" ht="20.25" customHeight="1" x14ac:dyDescent="0.55000000000000004"/>
  </sheetData>
  <phoneticPr fontId="2"/>
  <hyperlinks>
    <hyperlink ref="C37" r:id="rId1" xr:uid="{4B272DE7-3432-4015-B5E8-E7A714B0B982}"/>
  </hyperlinks>
  <pageMargins left="0" right="0" top="0" bottom="0" header="0.31496062992125984" footer="0.31496062992125984"/>
  <pageSetup paperSize="9" scale="70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145D4-0D2E-47FE-AD75-C25EC76A2BA1}">
  <dimension ref="A1:N44"/>
  <sheetViews>
    <sheetView zoomScale="70" zoomScaleNormal="70" workbookViewId="0">
      <selection activeCell="C3" sqref="C3"/>
    </sheetView>
  </sheetViews>
  <sheetFormatPr defaultColWidth="13.58203125" defaultRowHeight="18" x14ac:dyDescent="0.55000000000000004"/>
  <cols>
    <col min="1" max="1" width="5.58203125" style="8" customWidth="1"/>
    <col min="2" max="6" width="13.58203125" style="8"/>
    <col min="7" max="7" width="14.33203125" style="8" bestFit="1" customWidth="1"/>
    <col min="8" max="16384" width="13.58203125" style="8"/>
  </cols>
  <sheetData>
    <row r="1" spans="2:14" ht="20.25" customHeight="1" thickBot="1" x14ac:dyDescent="0.6">
      <c r="F1" s="9"/>
      <c r="G1" s="9"/>
      <c r="H1" s="9"/>
      <c r="I1" s="9"/>
      <c r="J1" s="9"/>
      <c r="K1" s="9"/>
      <c r="L1" s="9"/>
    </row>
    <row r="2" spans="2:14" ht="20.25" customHeight="1" thickTop="1" thickBot="1" x14ac:dyDescent="0.6">
      <c r="B2" s="30" t="s">
        <v>0</v>
      </c>
      <c r="C2" s="7">
        <v>5</v>
      </c>
      <c r="D2" s="10" t="s">
        <v>21</v>
      </c>
      <c r="E2" s="11"/>
      <c r="F2" s="32"/>
      <c r="G2" s="33">
        <v>5</v>
      </c>
      <c r="H2" s="33">
        <v>10</v>
      </c>
      <c r="I2" s="33">
        <v>15</v>
      </c>
      <c r="J2" s="33">
        <v>20</v>
      </c>
      <c r="K2" s="33">
        <v>25</v>
      </c>
      <c r="L2" s="33">
        <v>30</v>
      </c>
    </row>
    <row r="3" spans="2:14" ht="20.25" customHeight="1" thickTop="1" thickBot="1" x14ac:dyDescent="0.6">
      <c r="B3" s="30" t="s">
        <v>1</v>
      </c>
      <c r="C3" s="7">
        <v>10000</v>
      </c>
      <c r="D3" s="10" t="s">
        <v>10</v>
      </c>
      <c r="E3" s="11"/>
      <c r="F3" s="32" t="s">
        <v>22</v>
      </c>
      <c r="G3" s="12">
        <f>$C$3*12*G2</f>
        <v>600000</v>
      </c>
      <c r="H3" s="12">
        <f t="shared" ref="H3:L3" si="0">$C$3*12*H2</f>
        <v>1200000</v>
      </c>
      <c r="I3" s="12">
        <f t="shared" si="0"/>
        <v>1800000</v>
      </c>
      <c r="J3" s="12">
        <f t="shared" si="0"/>
        <v>2400000</v>
      </c>
      <c r="K3" s="12">
        <f t="shared" si="0"/>
        <v>3000000</v>
      </c>
      <c r="L3" s="12">
        <f t="shared" si="0"/>
        <v>3600000</v>
      </c>
    </row>
    <row r="4" spans="2:14" ht="20.25" customHeight="1" thickTop="1" x14ac:dyDescent="0.55000000000000004">
      <c r="B4" s="31" t="s">
        <v>2</v>
      </c>
      <c r="C4" s="13">
        <f>C3*12</f>
        <v>120000</v>
      </c>
      <c r="D4" s="10" t="s">
        <v>10</v>
      </c>
      <c r="E4" s="11"/>
      <c r="F4" s="32" t="s">
        <v>14</v>
      </c>
      <c r="G4" s="12">
        <f>'複利（計算）'!F13</f>
        <v>680060.82840843371</v>
      </c>
      <c r="H4" s="12">
        <f>'複利（計算）'!F18</f>
        <v>1552822.7944566866</v>
      </c>
      <c r="I4" s="12">
        <f>'複利（計算）'!F23</f>
        <v>2672889.4378525005</v>
      </c>
      <c r="J4" s="12">
        <f>'複利（計算）'!F28</f>
        <v>4110336.6851568199</v>
      </c>
      <c r="K4" s="12">
        <f>'複利（計算）'!F33</f>
        <v>5955097.0848758034</v>
      </c>
      <c r="L4" s="12">
        <f>'複利（計算）'!F38</f>
        <v>8322586.3536147745</v>
      </c>
    </row>
    <row r="5" spans="2:14" ht="20.25" customHeight="1" x14ac:dyDescent="0.55000000000000004">
      <c r="F5" s="32" t="s">
        <v>26</v>
      </c>
      <c r="G5" s="14">
        <f>G4/G3</f>
        <v>1.1334347140140562</v>
      </c>
      <c r="H5" s="14">
        <f t="shared" ref="H5:L5" si="1">H4/H3</f>
        <v>1.2940189953805721</v>
      </c>
      <c r="I5" s="14">
        <f t="shared" si="1"/>
        <v>1.4849385765847225</v>
      </c>
      <c r="J5" s="14">
        <f t="shared" si="1"/>
        <v>1.7126402854820082</v>
      </c>
      <c r="K5" s="14">
        <f t="shared" si="1"/>
        <v>1.9850323616252679</v>
      </c>
      <c r="L5" s="14">
        <f t="shared" si="1"/>
        <v>2.3118295426707709</v>
      </c>
    </row>
    <row r="6" spans="2:14" ht="20.25" customHeight="1" x14ac:dyDescent="0.55000000000000004">
      <c r="F6" s="32" t="s">
        <v>23</v>
      </c>
      <c r="G6" s="12">
        <f>G4-G3</f>
        <v>80060.828408433706</v>
      </c>
      <c r="H6" s="12">
        <f t="shared" ref="H6:L6" si="2">H4-H3</f>
        <v>352822.79445668659</v>
      </c>
      <c r="I6" s="12">
        <f t="shared" si="2"/>
        <v>872889.43785250047</v>
      </c>
      <c r="J6" s="12">
        <f t="shared" si="2"/>
        <v>1710336.6851568199</v>
      </c>
      <c r="K6" s="12">
        <f t="shared" si="2"/>
        <v>2955097.0848758034</v>
      </c>
      <c r="L6" s="12">
        <f t="shared" si="2"/>
        <v>4722586.3536147745</v>
      </c>
    </row>
    <row r="7" spans="2:14" x14ac:dyDescent="0.55000000000000004">
      <c r="N7" s="15"/>
    </row>
    <row r="44" spans="1:1" x14ac:dyDescent="0.55000000000000004">
      <c r="A44" s="16"/>
    </row>
  </sheetData>
  <phoneticPr fontId="2"/>
  <pageMargins left="0" right="0" top="0" bottom="0" header="0.31496062992125984" footer="0.31496062992125984"/>
  <pageSetup paperSize="9" scale="8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205C1-2A21-4CD4-9A5F-AD4C5D097EA8}">
  <sheetPr>
    <tabColor theme="0" tint="-0.499984740745262"/>
  </sheetPr>
  <dimension ref="B1:W301"/>
  <sheetViews>
    <sheetView zoomScale="90" zoomScaleNormal="90" workbookViewId="0">
      <pane ySplit="7" topLeftCell="A220" activePane="bottomLeft" state="frozen"/>
      <selection pane="bottomLeft" activeCell="N247" sqref="N247"/>
    </sheetView>
  </sheetViews>
  <sheetFormatPr defaultColWidth="9.9140625" defaultRowHeight="13.15" customHeight="1" x14ac:dyDescent="0.55000000000000004"/>
  <cols>
    <col min="1" max="1" width="9.9140625" style="35"/>
    <col min="2" max="2" width="10.1640625" style="36" bestFit="1" customWidth="1"/>
    <col min="3" max="3" width="9.25" style="58" bestFit="1" customWidth="1"/>
    <col min="4" max="4" width="7.9140625" style="94" bestFit="1" customWidth="1"/>
    <col min="5" max="5" width="7.9140625" style="37" bestFit="1" customWidth="1"/>
    <col min="6" max="6" width="9.58203125" style="62" bestFit="1" customWidth="1"/>
    <col min="7" max="7" width="10.58203125" style="62" bestFit="1" customWidth="1"/>
    <col min="8" max="8" width="7.58203125" style="62" bestFit="1" customWidth="1"/>
    <col min="9" max="9" width="6.83203125" style="61" bestFit="1" customWidth="1"/>
    <col min="10" max="10" width="11.4140625" style="75" bestFit="1" customWidth="1"/>
    <col min="11" max="11" width="11.4140625" style="128" bestFit="1" customWidth="1"/>
    <col min="12" max="12" width="7.9140625" style="72" bestFit="1" customWidth="1"/>
    <col min="13" max="13" width="13.25" style="81" bestFit="1" customWidth="1"/>
    <col min="14" max="15" width="13.25" style="66" bestFit="1" customWidth="1"/>
    <col min="16" max="16" width="11.4140625" style="66" bestFit="1" customWidth="1"/>
    <col min="17" max="17" width="9.58203125" style="66" bestFit="1" customWidth="1"/>
    <col min="18" max="19" width="13" style="85" customWidth="1"/>
    <col min="20" max="20" width="13" style="80" bestFit="1" customWidth="1"/>
    <col min="21" max="21" width="6.08203125" style="37" bestFit="1" customWidth="1"/>
    <col min="22" max="22" width="6.25" style="91" bestFit="1" customWidth="1"/>
    <col min="23" max="23" width="5.6640625" style="35" bestFit="1" customWidth="1"/>
    <col min="24" max="16384" width="9.9140625" style="35"/>
  </cols>
  <sheetData>
    <row r="1" spans="2:23" ht="10" customHeight="1" x14ac:dyDescent="0.55000000000000004"/>
    <row r="2" spans="2:23" ht="10" customHeight="1" x14ac:dyDescent="0.55000000000000004">
      <c r="B2" s="38" t="s">
        <v>12</v>
      </c>
      <c r="C2" s="78">
        <f>ドル!C2</f>
        <v>37347</v>
      </c>
      <c r="D2" s="79"/>
      <c r="E2" s="39"/>
      <c r="F2" s="63" t="s">
        <v>15</v>
      </c>
      <c r="G2" s="48">
        <f>ドル!F2</f>
        <v>10000</v>
      </c>
      <c r="U2" s="40"/>
      <c r="V2" s="92" t="s">
        <v>14</v>
      </c>
      <c r="W2" s="41">
        <f>ドル!I2</f>
        <v>133.94999999999999</v>
      </c>
    </row>
    <row r="3" spans="2:23" ht="10" customHeight="1" x14ac:dyDescent="0.55000000000000004">
      <c r="B3" s="38" t="s">
        <v>13</v>
      </c>
      <c r="C3" s="97" t="str">
        <f>TEXT(ドル!C3,"yyyy/mm")</f>
        <v>2023/03</v>
      </c>
      <c r="D3" s="79"/>
      <c r="E3" s="39"/>
      <c r="F3" s="63" t="s">
        <v>16</v>
      </c>
      <c r="G3" s="65">
        <f>ドル!F3</f>
        <v>2510000</v>
      </c>
      <c r="U3" s="40"/>
      <c r="V3" s="92" t="s">
        <v>18</v>
      </c>
      <c r="W3" s="41">
        <f>ドル!I3</f>
        <v>3205134.144170315</v>
      </c>
    </row>
    <row r="4" spans="2:23" ht="10" customHeight="1" x14ac:dyDescent="0.55000000000000004">
      <c r="B4" s="38" t="s">
        <v>19</v>
      </c>
      <c r="C4" s="59">
        <f>ドル!C4</f>
        <v>251</v>
      </c>
      <c r="D4" s="79"/>
      <c r="E4" s="42"/>
      <c r="F4" s="63" t="s">
        <v>17</v>
      </c>
      <c r="G4" s="65">
        <f>ドル!F4</f>
        <v>23927.839822100152</v>
      </c>
      <c r="U4" s="40"/>
      <c r="V4" s="92" t="s">
        <v>20</v>
      </c>
      <c r="W4" s="43">
        <f>ドル!I4</f>
        <v>2.2599992750973873E-2</v>
      </c>
    </row>
    <row r="5" spans="2:23" ht="10" customHeight="1" x14ac:dyDescent="0.55000000000000004">
      <c r="B5" s="44"/>
      <c r="C5" s="60"/>
      <c r="D5" s="79"/>
      <c r="E5" s="42"/>
      <c r="F5" s="64"/>
      <c r="P5" s="113">
        <f>SUM(P8:P301)</f>
        <v>23927.839822100152</v>
      </c>
      <c r="Q5" s="113">
        <f>SUM(Q8:Q301)</f>
        <v>133.94999999999999</v>
      </c>
      <c r="U5" s="40"/>
      <c r="V5" s="93"/>
      <c r="W5" s="45"/>
    </row>
    <row r="6" spans="2:23" ht="10" customHeight="1" x14ac:dyDescent="0.55000000000000004">
      <c r="N6" s="66">
        <f>EDATE(C3,1)</f>
        <v>45017</v>
      </c>
      <c r="P6" s="66" t="str">
        <f>TEXT(ドル!$C$3,"yyy/m")</f>
        <v>2023/3</v>
      </c>
      <c r="Q6" s="66" t="str">
        <f>TEXT(ドル!$C$3,"yyy/m")</f>
        <v>2023/3</v>
      </c>
      <c r="U6" s="40"/>
    </row>
    <row r="7" spans="2:23" s="47" customFormat="1" ht="10" customHeight="1" x14ac:dyDescent="0.55000000000000004">
      <c r="B7" s="89" t="s">
        <v>37</v>
      </c>
      <c r="C7" s="90" t="s">
        <v>11</v>
      </c>
      <c r="D7" s="96" t="s">
        <v>38</v>
      </c>
      <c r="E7" s="70" t="s">
        <v>35</v>
      </c>
      <c r="F7" s="73" t="s">
        <v>36</v>
      </c>
      <c r="G7" s="82" t="s">
        <v>12</v>
      </c>
      <c r="H7" s="69" t="s">
        <v>28</v>
      </c>
      <c r="I7" s="69" t="s">
        <v>42</v>
      </c>
      <c r="J7" s="69" t="s">
        <v>43</v>
      </c>
      <c r="K7" s="129" t="s">
        <v>44</v>
      </c>
      <c r="L7" s="84" t="s">
        <v>39</v>
      </c>
      <c r="M7" s="86" t="s">
        <v>40</v>
      </c>
      <c r="N7" s="86" t="s">
        <v>41</v>
      </c>
      <c r="O7" s="70" t="s">
        <v>25</v>
      </c>
      <c r="P7" s="70" t="s">
        <v>31</v>
      </c>
      <c r="Q7" s="70" t="s">
        <v>32</v>
      </c>
    </row>
    <row r="8" spans="2:23" ht="10" customHeight="1" x14ac:dyDescent="0.55000000000000004">
      <c r="B8" s="111">
        <v>37376</v>
      </c>
      <c r="C8" s="114">
        <v>131.15</v>
      </c>
      <c r="D8" s="95" t="str">
        <f>TEXT(B8,"yyy/m")</f>
        <v>2002/4</v>
      </c>
      <c r="E8" s="71">
        <f>G2</f>
        <v>10000</v>
      </c>
      <c r="F8" s="74">
        <f t="shared" ref="F8:F71" si="0">E8/C8</f>
        <v>76.248570339306141</v>
      </c>
      <c r="G8" s="83" t="str">
        <f>TEXT($C$2,"yyyy/mm")</f>
        <v>2002/04</v>
      </c>
      <c r="H8" s="77" t="str">
        <f>TEXT($N$6,"yyyy/mm")</f>
        <v>2023/04</v>
      </c>
      <c r="I8" s="100">
        <f>IF(AND(B8&gt;=ドル!$C$2,B8&lt;=ドル!$D$3),E8,0)</f>
        <v>10000</v>
      </c>
      <c r="J8" s="100">
        <f>I8</f>
        <v>10000</v>
      </c>
      <c r="K8" s="130">
        <f>IF(AND(B8&gt;=ドル!$C$2,B8&lt;=ドル!$D$3),J8,NA())</f>
        <v>10000</v>
      </c>
      <c r="L8" s="68">
        <f>IF(AND(B8&gt;=ドル!$C$2,B8&lt;=ドル!$D$3),F8,0)</f>
        <v>76.248570339306141</v>
      </c>
      <c r="M8" s="87">
        <f>L8</f>
        <v>76.248570339306141</v>
      </c>
      <c r="N8" s="98">
        <f>IF(AND(B8&gt;=ドル!$C$2,B8&lt;=ドル!$D$3),M8,0)</f>
        <v>76.248570339306141</v>
      </c>
      <c r="O8" s="99">
        <f t="shared" ref="O8:O71" si="1">IF(C8*N8=0,NA(),C8*N8)</f>
        <v>10000</v>
      </c>
      <c r="P8" s="49" t="str">
        <f>IF(D8=$P$6,N8,"")</f>
        <v/>
      </c>
      <c r="Q8" s="49" t="str">
        <f>IF(D8=$Q$6,C8,"")</f>
        <v/>
      </c>
      <c r="R8" s="35"/>
      <c r="S8" s="35"/>
      <c r="T8" s="35"/>
      <c r="U8" s="35"/>
      <c r="V8" s="35"/>
    </row>
    <row r="9" spans="2:23" ht="10" customHeight="1" x14ac:dyDescent="0.55000000000000004">
      <c r="B9" s="111">
        <v>37407</v>
      </c>
      <c r="C9" s="114">
        <v>126.44</v>
      </c>
      <c r="D9" s="95" t="str">
        <f t="shared" ref="D9:D72" si="2">TEXT(B9,"yyy/m")</f>
        <v>2002/5</v>
      </c>
      <c r="E9" s="71">
        <f>E8</f>
        <v>10000</v>
      </c>
      <c r="F9" s="74">
        <f t="shared" si="0"/>
        <v>79.08889591901297</v>
      </c>
      <c r="G9" s="83" t="str">
        <f t="shared" ref="G9:G72" si="3">TEXT($C$2,"yyyy/mm")</f>
        <v>2002/04</v>
      </c>
      <c r="H9" s="77" t="str">
        <f t="shared" ref="H9:H72" si="4">TEXT($N$6,"yyyy/mm")</f>
        <v>2023/04</v>
      </c>
      <c r="I9" s="100">
        <f>IF(AND(B9&gt;=ドル!$C$2,B9&lt;=ドル!$D$3),E9,0)</f>
        <v>10000</v>
      </c>
      <c r="J9" s="100">
        <f>I8+J8</f>
        <v>20000</v>
      </c>
      <c r="K9" s="130">
        <f>IF(AND(B9&gt;=ドル!$C$2,B9&lt;=ドル!$D$3),J9,NA())</f>
        <v>20000</v>
      </c>
      <c r="L9" s="68">
        <f>IF(AND(B9&gt;=ドル!$C$2,B9&lt;=ドル!$D$3),F9,0)</f>
        <v>79.08889591901297</v>
      </c>
      <c r="M9" s="87">
        <f>L9+M8</f>
        <v>155.33746625831913</v>
      </c>
      <c r="N9" s="98">
        <f>IF(AND(B9&gt;=ドル!$C$2,B9&lt;=ドル!$D$3),M9,0)</f>
        <v>155.33746625831913</v>
      </c>
      <c r="O9" s="99">
        <f t="shared" si="1"/>
        <v>19640.869233701869</v>
      </c>
      <c r="P9" s="49" t="str">
        <f t="shared" ref="P9:P72" si="5">IF(D9=$P$6,N9,"")</f>
        <v/>
      </c>
      <c r="Q9" s="49" t="str">
        <f t="shared" ref="Q9:Q72" si="6">IF(D9=$Q$6,C9,"")</f>
        <v/>
      </c>
      <c r="R9" s="35"/>
      <c r="S9" s="35"/>
      <c r="T9" s="35"/>
      <c r="U9" s="35"/>
      <c r="V9" s="35"/>
    </row>
    <row r="10" spans="2:23" ht="10" customHeight="1" x14ac:dyDescent="0.55000000000000004">
      <c r="B10" s="111">
        <v>37435</v>
      </c>
      <c r="C10" s="114">
        <v>123.53</v>
      </c>
      <c r="D10" s="95" t="str">
        <f t="shared" si="2"/>
        <v>2002/6</v>
      </c>
      <c r="E10" s="71">
        <f>E9</f>
        <v>10000</v>
      </c>
      <c r="F10" s="74">
        <f t="shared" si="0"/>
        <v>80.95199546668826</v>
      </c>
      <c r="G10" s="83" t="str">
        <f t="shared" si="3"/>
        <v>2002/04</v>
      </c>
      <c r="H10" s="77" t="str">
        <f t="shared" si="4"/>
        <v>2023/04</v>
      </c>
      <c r="I10" s="100">
        <f>IF(AND(B10&gt;=ドル!$C$2,B10&lt;=ドル!$D$3),E10,0)</f>
        <v>10000</v>
      </c>
      <c r="J10" s="100">
        <f t="shared" ref="J10:J73" si="7">I9+J9</f>
        <v>30000</v>
      </c>
      <c r="K10" s="130">
        <f>IF(AND(B10&gt;=ドル!$C$2,B10&lt;=ドル!$D$3),J10,NA())</f>
        <v>30000</v>
      </c>
      <c r="L10" s="68">
        <f>IF(AND(B10&gt;=ドル!$C$2,B10&lt;=ドル!$D$3),F10,0)</f>
        <v>80.95199546668826</v>
      </c>
      <c r="M10" s="87">
        <f>L10+M9</f>
        <v>236.28946172500738</v>
      </c>
      <c r="N10" s="98">
        <f>IF(AND(B10&gt;=ドル!$C$2,B10&lt;=ドル!$D$3),M10,0)</f>
        <v>236.28946172500738</v>
      </c>
      <c r="O10" s="99">
        <f t="shared" si="1"/>
        <v>29188.837206890163</v>
      </c>
      <c r="P10" s="49" t="str">
        <f t="shared" si="5"/>
        <v/>
      </c>
      <c r="Q10" s="49" t="str">
        <f t="shared" si="6"/>
        <v/>
      </c>
      <c r="R10" s="35"/>
      <c r="S10" s="35"/>
      <c r="T10" s="35"/>
      <c r="U10" s="35"/>
      <c r="V10" s="35"/>
    </row>
    <row r="11" spans="2:23" ht="10" customHeight="1" x14ac:dyDescent="0.55000000000000004">
      <c r="B11" s="111">
        <v>37468</v>
      </c>
      <c r="C11" s="114">
        <v>118.05</v>
      </c>
      <c r="D11" s="95" t="str">
        <f t="shared" si="2"/>
        <v>2002/7</v>
      </c>
      <c r="E11" s="71">
        <f t="shared" ref="E11:E74" si="8">E10</f>
        <v>10000</v>
      </c>
      <c r="F11" s="74">
        <f t="shared" si="0"/>
        <v>84.70986869970352</v>
      </c>
      <c r="G11" s="83" t="str">
        <f t="shared" si="3"/>
        <v>2002/04</v>
      </c>
      <c r="H11" s="77" t="str">
        <f t="shared" si="4"/>
        <v>2023/04</v>
      </c>
      <c r="I11" s="100">
        <f>IF(AND(B11&gt;=ドル!$C$2,B11&lt;=ドル!$D$3),E11,0)</f>
        <v>10000</v>
      </c>
      <c r="J11" s="100">
        <f t="shared" si="7"/>
        <v>40000</v>
      </c>
      <c r="K11" s="130">
        <f>IF(AND(B11&gt;=ドル!$C$2,B11&lt;=ドル!$D$3),J11,NA())</f>
        <v>40000</v>
      </c>
      <c r="L11" s="68">
        <f>IF(AND(B11&gt;=ドル!$C$2,B11&lt;=ドル!$D$3),F11,0)</f>
        <v>84.70986869970352</v>
      </c>
      <c r="M11" s="87">
        <f t="shared" ref="M11:M18" si="9">L11+M10</f>
        <v>320.99933042471093</v>
      </c>
      <c r="N11" s="98">
        <f>IF(AND(B11&gt;=ドル!$C$2,B11&lt;=ドル!$D$3),M11,0)</f>
        <v>320.99933042471093</v>
      </c>
      <c r="O11" s="99">
        <f t="shared" si="1"/>
        <v>37893.970956637124</v>
      </c>
      <c r="P11" s="49" t="str">
        <f t="shared" si="5"/>
        <v/>
      </c>
      <c r="Q11" s="49" t="str">
        <f t="shared" si="6"/>
        <v/>
      </c>
      <c r="R11" s="35"/>
      <c r="S11" s="35"/>
      <c r="T11" s="35"/>
      <c r="U11" s="35"/>
      <c r="V11" s="35"/>
    </row>
    <row r="12" spans="2:23" ht="10" customHeight="1" x14ac:dyDescent="0.55000000000000004">
      <c r="B12" s="111">
        <v>37498</v>
      </c>
      <c r="C12" s="114">
        <v>119.08</v>
      </c>
      <c r="D12" s="95" t="str">
        <f t="shared" si="2"/>
        <v>2002/8</v>
      </c>
      <c r="E12" s="71">
        <f t="shared" si="8"/>
        <v>10000</v>
      </c>
      <c r="F12" s="74">
        <f t="shared" si="0"/>
        <v>83.977158212966074</v>
      </c>
      <c r="G12" s="83" t="str">
        <f t="shared" si="3"/>
        <v>2002/04</v>
      </c>
      <c r="H12" s="77" t="str">
        <f t="shared" si="4"/>
        <v>2023/04</v>
      </c>
      <c r="I12" s="100">
        <f>IF(AND(B12&gt;=ドル!$C$2,B12&lt;=ドル!$D$3),E12,0)</f>
        <v>10000</v>
      </c>
      <c r="J12" s="100">
        <f t="shared" si="7"/>
        <v>50000</v>
      </c>
      <c r="K12" s="130">
        <f>IF(AND(B12&gt;=ドル!$C$2,B12&lt;=ドル!$D$3),J12,NA())</f>
        <v>50000</v>
      </c>
      <c r="L12" s="68">
        <f>IF(AND(B12&gt;=ドル!$C$2,B12&lt;=ドル!$D$3),F12,0)</f>
        <v>83.977158212966074</v>
      </c>
      <c r="M12" s="87">
        <f t="shared" si="9"/>
        <v>404.97648863767699</v>
      </c>
      <c r="N12" s="98">
        <f>IF(AND(B12&gt;=ドル!$C$2,B12&lt;=ドル!$D$3),M12,0)</f>
        <v>404.97648863767699</v>
      </c>
      <c r="O12" s="99">
        <f t="shared" si="1"/>
        <v>48224.600266974572</v>
      </c>
      <c r="P12" s="49" t="str">
        <f t="shared" si="5"/>
        <v/>
      </c>
      <c r="Q12" s="49" t="str">
        <f t="shared" si="6"/>
        <v/>
      </c>
      <c r="R12" s="35"/>
      <c r="S12" s="35"/>
      <c r="T12" s="35"/>
      <c r="U12" s="35"/>
      <c r="V12" s="35"/>
    </row>
    <row r="13" spans="2:23" ht="10" customHeight="1" x14ac:dyDescent="0.55000000000000004">
      <c r="B13" s="111">
        <v>37529</v>
      </c>
      <c r="C13" s="114">
        <v>120.58</v>
      </c>
      <c r="D13" s="95" t="str">
        <f t="shared" si="2"/>
        <v>2002/9</v>
      </c>
      <c r="E13" s="71">
        <f t="shared" si="8"/>
        <v>10000</v>
      </c>
      <c r="F13" s="74">
        <f t="shared" si="0"/>
        <v>82.932492950738094</v>
      </c>
      <c r="G13" s="83" t="str">
        <f t="shared" si="3"/>
        <v>2002/04</v>
      </c>
      <c r="H13" s="77" t="str">
        <f t="shared" si="4"/>
        <v>2023/04</v>
      </c>
      <c r="I13" s="100">
        <f>IF(AND(B13&gt;=ドル!$C$2,B13&lt;=ドル!$D$3),E13,0)</f>
        <v>10000</v>
      </c>
      <c r="J13" s="100">
        <f t="shared" si="7"/>
        <v>60000</v>
      </c>
      <c r="K13" s="130">
        <f>IF(AND(B13&gt;=ドル!$C$2,B13&lt;=ドル!$D$3),J13,NA())</f>
        <v>60000</v>
      </c>
      <c r="L13" s="68">
        <f>IF(AND(B13&gt;=ドル!$C$2,B13&lt;=ドル!$D$3),F13,0)</f>
        <v>82.932492950738094</v>
      </c>
      <c r="M13" s="87">
        <f t="shared" si="9"/>
        <v>487.90898158841509</v>
      </c>
      <c r="N13" s="98">
        <f>IF(AND(B13&gt;=ドル!$C$2,B13&lt;=ドル!$D$3),M13,0)</f>
        <v>487.90898158841509</v>
      </c>
      <c r="O13" s="99">
        <f t="shared" si="1"/>
        <v>58832.064999931092</v>
      </c>
      <c r="P13" s="49" t="str">
        <f t="shared" si="5"/>
        <v/>
      </c>
      <c r="Q13" s="49" t="str">
        <f t="shared" si="6"/>
        <v/>
      </c>
      <c r="R13" s="35"/>
      <c r="S13" s="35"/>
      <c r="T13" s="35"/>
      <c r="U13" s="35"/>
      <c r="V13" s="35"/>
    </row>
    <row r="14" spans="2:23" ht="10" customHeight="1" x14ac:dyDescent="0.55000000000000004">
      <c r="B14" s="111">
        <v>37560</v>
      </c>
      <c r="C14" s="114">
        <v>123.95</v>
      </c>
      <c r="D14" s="95" t="str">
        <f t="shared" si="2"/>
        <v>2002/10</v>
      </c>
      <c r="E14" s="71">
        <f t="shared" si="8"/>
        <v>10000</v>
      </c>
      <c r="F14" s="74">
        <f t="shared" si="0"/>
        <v>80.677692617991127</v>
      </c>
      <c r="G14" s="83" t="str">
        <f t="shared" si="3"/>
        <v>2002/04</v>
      </c>
      <c r="H14" s="77" t="str">
        <f t="shared" si="4"/>
        <v>2023/04</v>
      </c>
      <c r="I14" s="100">
        <f>IF(AND(B14&gt;=ドル!$C$2,B14&lt;=ドル!$D$3),E14,0)</f>
        <v>10000</v>
      </c>
      <c r="J14" s="100">
        <f t="shared" si="7"/>
        <v>70000</v>
      </c>
      <c r="K14" s="130">
        <f>IF(AND(B14&gt;=ドル!$C$2,B14&lt;=ドル!$D$3),J14,NA())</f>
        <v>70000</v>
      </c>
      <c r="L14" s="68">
        <f>IF(AND(B14&gt;=ドル!$C$2,B14&lt;=ドル!$D$3),F14,0)</f>
        <v>80.677692617991127</v>
      </c>
      <c r="M14" s="87">
        <f t="shared" si="9"/>
        <v>568.5866742064062</v>
      </c>
      <c r="N14" s="98">
        <f>IF(AND(B14&gt;=ドル!$C$2,B14&lt;=ドル!$D$3),M14,0)</f>
        <v>568.5866742064062</v>
      </c>
      <c r="O14" s="99">
        <f t="shared" si="1"/>
        <v>70476.318267884053</v>
      </c>
      <c r="P14" s="49" t="str">
        <f t="shared" si="5"/>
        <v/>
      </c>
      <c r="Q14" s="49" t="str">
        <f t="shared" si="6"/>
        <v/>
      </c>
      <c r="R14" s="35"/>
      <c r="S14" s="35"/>
      <c r="T14" s="35"/>
      <c r="U14" s="35"/>
      <c r="V14" s="35"/>
    </row>
    <row r="15" spans="2:23" ht="10" customHeight="1" x14ac:dyDescent="0.55000000000000004">
      <c r="B15" s="111">
        <v>37589</v>
      </c>
      <c r="C15" s="114">
        <v>121.57</v>
      </c>
      <c r="D15" s="95" t="str">
        <f t="shared" si="2"/>
        <v>2002/11</v>
      </c>
      <c r="E15" s="71">
        <f t="shared" si="8"/>
        <v>10000</v>
      </c>
      <c r="F15" s="74">
        <f t="shared" si="0"/>
        <v>82.257135806531224</v>
      </c>
      <c r="G15" s="83" t="str">
        <f t="shared" si="3"/>
        <v>2002/04</v>
      </c>
      <c r="H15" s="77" t="str">
        <f t="shared" si="4"/>
        <v>2023/04</v>
      </c>
      <c r="I15" s="100">
        <f>IF(AND(B15&gt;=ドル!$C$2,B15&lt;=ドル!$D$3),E15,0)</f>
        <v>10000</v>
      </c>
      <c r="J15" s="100">
        <f t="shared" si="7"/>
        <v>80000</v>
      </c>
      <c r="K15" s="130">
        <f>IF(AND(B15&gt;=ドル!$C$2,B15&lt;=ドル!$D$3),J15,NA())</f>
        <v>80000</v>
      </c>
      <c r="L15" s="68">
        <f>IF(AND(B15&gt;=ドル!$C$2,B15&lt;=ドル!$D$3),F15,0)</f>
        <v>82.257135806531224</v>
      </c>
      <c r="M15" s="87">
        <f t="shared" si="9"/>
        <v>650.84381001293741</v>
      </c>
      <c r="N15" s="98">
        <f>IF(AND(B15&gt;=ドル!$C$2,B15&lt;=ドル!$D$3),M15,0)</f>
        <v>650.84381001293741</v>
      </c>
      <c r="O15" s="99">
        <f t="shared" si="1"/>
        <v>79123.081983272801</v>
      </c>
      <c r="P15" s="49" t="str">
        <f t="shared" si="5"/>
        <v/>
      </c>
      <c r="Q15" s="49" t="str">
        <f t="shared" si="6"/>
        <v/>
      </c>
      <c r="R15" s="35"/>
      <c r="S15" s="35"/>
      <c r="T15" s="35"/>
      <c r="U15" s="35"/>
      <c r="V15" s="35"/>
    </row>
    <row r="16" spans="2:23" ht="10" customHeight="1" x14ac:dyDescent="0.55000000000000004">
      <c r="B16" s="111">
        <v>37620</v>
      </c>
      <c r="C16" s="114">
        <v>122.22</v>
      </c>
      <c r="D16" s="95" t="str">
        <f t="shared" si="2"/>
        <v>2002/12</v>
      </c>
      <c r="E16" s="71">
        <f t="shared" si="8"/>
        <v>10000</v>
      </c>
      <c r="F16" s="74">
        <f t="shared" si="0"/>
        <v>81.819669448535436</v>
      </c>
      <c r="G16" s="83" t="str">
        <f t="shared" si="3"/>
        <v>2002/04</v>
      </c>
      <c r="H16" s="77" t="str">
        <f t="shared" si="4"/>
        <v>2023/04</v>
      </c>
      <c r="I16" s="100">
        <f>IF(AND(B16&gt;=ドル!$C$2,B16&lt;=ドル!$D$3),E16,0)</f>
        <v>10000</v>
      </c>
      <c r="J16" s="100">
        <f t="shared" si="7"/>
        <v>90000</v>
      </c>
      <c r="K16" s="130">
        <f>IF(AND(B16&gt;=ドル!$C$2,B16&lt;=ドル!$D$3),J16,NA())</f>
        <v>90000</v>
      </c>
      <c r="L16" s="68">
        <f>IF(AND(B16&gt;=ドル!$C$2,B16&lt;=ドル!$D$3),F16,0)</f>
        <v>81.819669448535436</v>
      </c>
      <c r="M16" s="87">
        <f t="shared" si="9"/>
        <v>732.66347946147289</v>
      </c>
      <c r="N16" s="98">
        <f>IF(AND(B16&gt;=ドル!$C$2,B16&lt;=ドル!$D$3),M16,0)</f>
        <v>732.66347946147289</v>
      </c>
      <c r="O16" s="99">
        <f t="shared" si="1"/>
        <v>89546.130459781212</v>
      </c>
      <c r="P16" s="49" t="str">
        <f t="shared" si="5"/>
        <v/>
      </c>
      <c r="Q16" s="49" t="str">
        <f t="shared" si="6"/>
        <v/>
      </c>
      <c r="R16" s="35"/>
      <c r="S16" s="35"/>
      <c r="T16" s="35"/>
      <c r="U16" s="35"/>
      <c r="V16" s="35"/>
    </row>
    <row r="17" spans="2:22" ht="10" customHeight="1" x14ac:dyDescent="0.55000000000000004">
      <c r="B17" s="111">
        <v>37652</v>
      </c>
      <c r="C17" s="114">
        <v>118.71</v>
      </c>
      <c r="D17" s="95" t="str">
        <f t="shared" si="2"/>
        <v>2003/1</v>
      </c>
      <c r="E17" s="71">
        <f t="shared" si="8"/>
        <v>10000</v>
      </c>
      <c r="F17" s="74">
        <f t="shared" si="0"/>
        <v>84.238901524724128</v>
      </c>
      <c r="G17" s="83" t="str">
        <f t="shared" si="3"/>
        <v>2002/04</v>
      </c>
      <c r="H17" s="77" t="str">
        <f t="shared" si="4"/>
        <v>2023/04</v>
      </c>
      <c r="I17" s="100">
        <f>IF(AND(B17&gt;=ドル!$C$2,B17&lt;=ドル!$D$3),E17,0)</f>
        <v>10000</v>
      </c>
      <c r="J17" s="100">
        <f t="shared" si="7"/>
        <v>100000</v>
      </c>
      <c r="K17" s="130">
        <f>IF(AND(B17&gt;=ドル!$C$2,B17&lt;=ドル!$D$3),J17,NA())</f>
        <v>100000</v>
      </c>
      <c r="L17" s="68">
        <f>IF(AND(B17&gt;=ドル!$C$2,B17&lt;=ドル!$D$3),F17,0)</f>
        <v>84.238901524724128</v>
      </c>
      <c r="M17" s="87">
        <f t="shared" si="9"/>
        <v>816.90238098619704</v>
      </c>
      <c r="N17" s="98">
        <f>IF(AND(B17&gt;=ドル!$C$2,B17&lt;=ドル!$D$3),M17,0)</f>
        <v>816.90238098619704</v>
      </c>
      <c r="O17" s="99">
        <f t="shared" si="1"/>
        <v>96974.481646871442</v>
      </c>
      <c r="P17" s="49" t="str">
        <f t="shared" si="5"/>
        <v/>
      </c>
      <c r="Q17" s="49" t="str">
        <f t="shared" si="6"/>
        <v/>
      </c>
      <c r="R17" s="35"/>
      <c r="S17" s="35"/>
      <c r="T17" s="35"/>
      <c r="U17" s="35"/>
      <c r="V17" s="35"/>
    </row>
    <row r="18" spans="2:22" ht="10" customHeight="1" x14ac:dyDescent="0.55000000000000004">
      <c r="B18" s="111">
        <v>37680</v>
      </c>
      <c r="C18" s="114">
        <v>119.43</v>
      </c>
      <c r="D18" s="95" t="str">
        <f t="shared" si="2"/>
        <v>2003/2</v>
      </c>
      <c r="E18" s="71">
        <f t="shared" si="8"/>
        <v>10000</v>
      </c>
      <c r="F18" s="74">
        <f t="shared" si="0"/>
        <v>83.731055848614247</v>
      </c>
      <c r="G18" s="83" t="str">
        <f t="shared" si="3"/>
        <v>2002/04</v>
      </c>
      <c r="H18" s="77" t="str">
        <f t="shared" si="4"/>
        <v>2023/04</v>
      </c>
      <c r="I18" s="100">
        <f>IF(AND(B18&gt;=ドル!$C$2,B18&lt;=ドル!$D$3),E18,0)</f>
        <v>10000</v>
      </c>
      <c r="J18" s="100">
        <f t="shared" si="7"/>
        <v>110000</v>
      </c>
      <c r="K18" s="130">
        <f>IF(AND(B18&gt;=ドル!$C$2,B18&lt;=ドル!$D$3),J18,NA())</f>
        <v>110000</v>
      </c>
      <c r="L18" s="68">
        <f>IF(AND(B18&gt;=ドル!$C$2,B18&lt;=ドル!$D$3),F18,0)</f>
        <v>83.731055848614247</v>
      </c>
      <c r="M18" s="87">
        <f t="shared" si="9"/>
        <v>900.63343683481128</v>
      </c>
      <c r="N18" s="98">
        <f>IF(AND(B18&gt;=ドル!$C$2,B18&lt;=ドル!$D$3),M18,0)</f>
        <v>900.63343683481128</v>
      </c>
      <c r="O18" s="99">
        <f t="shared" si="1"/>
        <v>107562.65136118152</v>
      </c>
      <c r="P18" s="49" t="str">
        <f t="shared" si="5"/>
        <v/>
      </c>
      <c r="Q18" s="49" t="str">
        <f t="shared" si="6"/>
        <v/>
      </c>
      <c r="R18" s="35"/>
      <c r="S18" s="35"/>
      <c r="T18" s="35"/>
      <c r="U18" s="35"/>
      <c r="V18" s="35"/>
    </row>
    <row r="19" spans="2:22" ht="10" customHeight="1" x14ac:dyDescent="0.55000000000000004">
      <c r="B19" s="111">
        <v>37711</v>
      </c>
      <c r="C19" s="114">
        <v>118.66</v>
      </c>
      <c r="D19" s="95" t="str">
        <f t="shared" si="2"/>
        <v>2003/3</v>
      </c>
      <c r="E19" s="71">
        <f t="shared" si="8"/>
        <v>10000</v>
      </c>
      <c r="F19" s="74">
        <f t="shared" si="0"/>
        <v>84.274397438058315</v>
      </c>
      <c r="G19" s="83" t="str">
        <f t="shared" si="3"/>
        <v>2002/04</v>
      </c>
      <c r="H19" s="77" t="str">
        <f t="shared" si="4"/>
        <v>2023/04</v>
      </c>
      <c r="I19" s="100">
        <f>IF(AND(B19&gt;=ドル!$C$2,B19&lt;=ドル!$D$3),E19,0)</f>
        <v>10000</v>
      </c>
      <c r="J19" s="100">
        <f t="shared" si="7"/>
        <v>120000</v>
      </c>
      <c r="K19" s="130">
        <f>IF(AND(B19&gt;=ドル!$C$2,B19&lt;=ドル!$D$3),J19,NA())</f>
        <v>120000</v>
      </c>
      <c r="L19" s="68">
        <f>IF(AND(B19&gt;=ドル!$C$2,B19&lt;=ドル!$D$3),F19,0)</f>
        <v>84.274397438058315</v>
      </c>
      <c r="M19" s="87">
        <f>IFERROR(L19+M18,"")</f>
        <v>984.90783427286965</v>
      </c>
      <c r="N19" s="98">
        <f>IF(AND(B19&gt;=ドル!$C$2,B19&lt;=ドル!$D$3),M19,0)</f>
        <v>984.90783427286965</v>
      </c>
      <c r="O19" s="99">
        <f t="shared" si="1"/>
        <v>116869.16361481871</v>
      </c>
      <c r="P19" s="49" t="str">
        <f t="shared" si="5"/>
        <v/>
      </c>
      <c r="Q19" s="49" t="str">
        <f t="shared" si="6"/>
        <v/>
      </c>
      <c r="R19" s="35"/>
      <c r="S19" s="35"/>
      <c r="T19" s="35"/>
      <c r="U19" s="35"/>
      <c r="V19" s="35"/>
    </row>
    <row r="20" spans="2:22" ht="10" customHeight="1" x14ac:dyDescent="0.55000000000000004">
      <c r="B20" s="111">
        <v>37741</v>
      </c>
      <c r="C20" s="114">
        <v>119.84</v>
      </c>
      <c r="D20" s="95" t="str">
        <f t="shared" si="2"/>
        <v>2003/4</v>
      </c>
      <c r="E20" s="71">
        <f t="shared" si="8"/>
        <v>10000</v>
      </c>
      <c r="F20" s="74">
        <f t="shared" si="0"/>
        <v>83.444592790387176</v>
      </c>
      <c r="G20" s="83" t="str">
        <f t="shared" si="3"/>
        <v>2002/04</v>
      </c>
      <c r="H20" s="77" t="str">
        <f t="shared" si="4"/>
        <v>2023/04</v>
      </c>
      <c r="I20" s="100">
        <f>IF(AND(B20&gt;=ドル!$C$2,B20&lt;=ドル!$D$3),E20,0)</f>
        <v>10000</v>
      </c>
      <c r="J20" s="100">
        <f t="shared" si="7"/>
        <v>130000</v>
      </c>
      <c r="K20" s="130">
        <f>IF(AND(B20&gt;=ドル!$C$2,B20&lt;=ドル!$D$3),J20,NA())</f>
        <v>130000</v>
      </c>
      <c r="L20" s="68">
        <f>IF(AND(B20&gt;=ドル!$C$2,B20&lt;=ドル!$D$3),F20,0)</f>
        <v>83.444592790387176</v>
      </c>
      <c r="M20" s="87">
        <f>L20+M19</f>
        <v>1068.3524270632568</v>
      </c>
      <c r="N20" s="98">
        <f>IF(AND(B20&gt;=ドル!$C$2,B20&lt;=ドル!$D$3),M20,0)</f>
        <v>1068.3524270632568</v>
      </c>
      <c r="O20" s="99">
        <f t="shared" si="1"/>
        <v>128031.3548592607</v>
      </c>
      <c r="P20" s="49" t="str">
        <f t="shared" si="5"/>
        <v/>
      </c>
      <c r="Q20" s="49" t="str">
        <f t="shared" si="6"/>
        <v/>
      </c>
      <c r="R20" s="35"/>
      <c r="S20" s="35"/>
      <c r="T20" s="35"/>
      <c r="U20" s="35"/>
      <c r="V20" s="35"/>
    </row>
    <row r="21" spans="2:22" ht="10" customHeight="1" x14ac:dyDescent="0.55000000000000004">
      <c r="B21" s="111">
        <v>37771</v>
      </c>
      <c r="C21" s="114">
        <v>117.31</v>
      </c>
      <c r="D21" s="95" t="str">
        <f t="shared" si="2"/>
        <v>2003/5</v>
      </c>
      <c r="E21" s="71">
        <f t="shared" si="8"/>
        <v>10000</v>
      </c>
      <c r="F21" s="74">
        <f t="shared" si="0"/>
        <v>85.244224703776311</v>
      </c>
      <c r="G21" s="83" t="str">
        <f t="shared" si="3"/>
        <v>2002/04</v>
      </c>
      <c r="H21" s="77" t="str">
        <f t="shared" si="4"/>
        <v>2023/04</v>
      </c>
      <c r="I21" s="100">
        <f>IF(AND(B21&gt;=ドル!$C$2,B21&lt;=ドル!$D$3),E21,0)</f>
        <v>10000</v>
      </c>
      <c r="J21" s="100">
        <f t="shared" si="7"/>
        <v>140000</v>
      </c>
      <c r="K21" s="130">
        <f>IF(AND(B21&gt;=ドル!$C$2,B21&lt;=ドル!$D$3),J21,NA())</f>
        <v>140000</v>
      </c>
      <c r="L21" s="68">
        <f>IF(AND(B21&gt;=ドル!$C$2,B21&lt;=ドル!$D$3),F21,0)</f>
        <v>85.244224703776311</v>
      </c>
      <c r="M21" s="87">
        <f>IFERROR(L21+M20,"")</f>
        <v>1153.5966517670331</v>
      </c>
      <c r="N21" s="98">
        <f>IF(AND(B21&gt;=ドル!$C$2,B21&lt;=ドル!$D$3),M21,0)</f>
        <v>1153.5966517670331</v>
      </c>
      <c r="O21" s="99">
        <f t="shared" si="1"/>
        <v>135328.42321879065</v>
      </c>
      <c r="P21" s="49" t="str">
        <f t="shared" si="5"/>
        <v/>
      </c>
      <c r="Q21" s="49" t="str">
        <f t="shared" si="6"/>
        <v/>
      </c>
      <c r="R21" s="35"/>
      <c r="S21" s="35"/>
      <c r="T21" s="35"/>
      <c r="U21" s="35"/>
      <c r="V21" s="35"/>
    </row>
    <row r="22" spans="2:22" ht="10" customHeight="1" x14ac:dyDescent="0.55000000000000004">
      <c r="B22" s="111">
        <v>37802</v>
      </c>
      <c r="C22" s="114">
        <v>118.33</v>
      </c>
      <c r="D22" s="95" t="str">
        <f t="shared" si="2"/>
        <v>2003/6</v>
      </c>
      <c r="E22" s="71">
        <f t="shared" si="8"/>
        <v>10000</v>
      </c>
      <c r="F22" s="74">
        <f t="shared" si="0"/>
        <v>84.50942280064227</v>
      </c>
      <c r="G22" s="83" t="str">
        <f t="shared" si="3"/>
        <v>2002/04</v>
      </c>
      <c r="H22" s="77" t="str">
        <f t="shared" si="4"/>
        <v>2023/04</v>
      </c>
      <c r="I22" s="100">
        <f>IF(AND(B22&gt;=ドル!$C$2,B22&lt;=ドル!$D$3),E22,0)</f>
        <v>10000</v>
      </c>
      <c r="J22" s="100">
        <f t="shared" si="7"/>
        <v>150000</v>
      </c>
      <c r="K22" s="130">
        <f>IF(AND(B22&gt;=ドル!$C$2,B22&lt;=ドル!$D$3),J22,NA())</f>
        <v>150000</v>
      </c>
      <c r="L22" s="68">
        <f>IF(AND(B22&gt;=ドル!$C$2,B22&lt;=ドル!$D$3),F22,0)</f>
        <v>84.50942280064227</v>
      </c>
      <c r="M22" s="87">
        <f>L22+M21</f>
        <v>1238.1060745676755</v>
      </c>
      <c r="N22" s="98">
        <f>IF(AND(B22&gt;=ドル!$C$2,B22&lt;=ドル!$D$3),M22,0)</f>
        <v>1238.1060745676755</v>
      </c>
      <c r="O22" s="99">
        <f t="shared" si="1"/>
        <v>146505.09180359304</v>
      </c>
      <c r="P22" s="49" t="str">
        <f t="shared" si="5"/>
        <v/>
      </c>
      <c r="Q22" s="49" t="str">
        <f t="shared" si="6"/>
        <v/>
      </c>
      <c r="R22" s="35"/>
      <c r="S22" s="35"/>
      <c r="T22" s="35"/>
      <c r="U22" s="35"/>
      <c r="V22" s="35"/>
    </row>
    <row r="23" spans="2:22" ht="10" customHeight="1" x14ac:dyDescent="0.55000000000000004">
      <c r="B23" s="111">
        <v>37833</v>
      </c>
      <c r="C23" s="114">
        <v>118.73</v>
      </c>
      <c r="D23" s="95" t="str">
        <f t="shared" si="2"/>
        <v>2003/7</v>
      </c>
      <c r="E23" s="71">
        <f t="shared" si="8"/>
        <v>10000</v>
      </c>
      <c r="F23" s="74">
        <f t="shared" si="0"/>
        <v>84.22471153036301</v>
      </c>
      <c r="G23" s="83" t="str">
        <f t="shared" si="3"/>
        <v>2002/04</v>
      </c>
      <c r="H23" s="77" t="str">
        <f t="shared" si="4"/>
        <v>2023/04</v>
      </c>
      <c r="I23" s="100">
        <f>IF(AND(B23&gt;=ドル!$C$2,B23&lt;=ドル!$D$3),E23,0)</f>
        <v>10000</v>
      </c>
      <c r="J23" s="100">
        <f t="shared" si="7"/>
        <v>160000</v>
      </c>
      <c r="K23" s="130">
        <f>IF(AND(B23&gt;=ドル!$C$2,B23&lt;=ドル!$D$3),J23,NA())</f>
        <v>160000</v>
      </c>
      <c r="L23" s="68">
        <f>IF(AND(B23&gt;=ドル!$C$2,B23&lt;=ドル!$D$3),F23,0)</f>
        <v>84.22471153036301</v>
      </c>
      <c r="M23" s="87">
        <f>IFERROR(L23+M22,"")</f>
        <v>1322.3307860980385</v>
      </c>
      <c r="N23" s="98">
        <f>IF(AND(B23&gt;=ドル!$C$2,B23&lt;=ドル!$D$3),M23,0)</f>
        <v>1322.3307860980385</v>
      </c>
      <c r="O23" s="99">
        <f t="shared" si="1"/>
        <v>157000.33423342012</v>
      </c>
      <c r="P23" s="49" t="str">
        <f t="shared" si="5"/>
        <v/>
      </c>
      <c r="Q23" s="49" t="str">
        <f t="shared" si="6"/>
        <v/>
      </c>
      <c r="R23" s="35"/>
      <c r="S23" s="35"/>
      <c r="T23" s="35"/>
      <c r="U23" s="35"/>
      <c r="V23" s="35"/>
    </row>
    <row r="24" spans="2:22" ht="10" customHeight="1" x14ac:dyDescent="0.55000000000000004">
      <c r="B24" s="111">
        <v>37862</v>
      </c>
      <c r="C24" s="114">
        <v>118.83</v>
      </c>
      <c r="D24" s="95" t="str">
        <f t="shared" si="2"/>
        <v>2003/8</v>
      </c>
      <c r="E24" s="71">
        <f t="shared" si="8"/>
        <v>10000</v>
      </c>
      <c r="F24" s="74">
        <f t="shared" si="0"/>
        <v>84.153833207102579</v>
      </c>
      <c r="G24" s="83" t="str">
        <f t="shared" si="3"/>
        <v>2002/04</v>
      </c>
      <c r="H24" s="77" t="str">
        <f t="shared" si="4"/>
        <v>2023/04</v>
      </c>
      <c r="I24" s="100">
        <f>IF(AND(B24&gt;=ドル!$C$2,B24&lt;=ドル!$D$3),E24,0)</f>
        <v>10000</v>
      </c>
      <c r="J24" s="100">
        <f t="shared" si="7"/>
        <v>170000</v>
      </c>
      <c r="K24" s="130">
        <f>IF(AND(B24&gt;=ドル!$C$2,B24&lt;=ドル!$D$3),J24,NA())</f>
        <v>170000</v>
      </c>
      <c r="L24" s="68">
        <f>IF(AND(B24&gt;=ドル!$C$2,B24&lt;=ドル!$D$3),F24,0)</f>
        <v>84.153833207102579</v>
      </c>
      <c r="M24" s="87">
        <f>L24+M23</f>
        <v>1406.484619305141</v>
      </c>
      <c r="N24" s="98">
        <f>IF(AND(B24&gt;=ドル!$C$2,B24&lt;=ドル!$D$3),M24,0)</f>
        <v>1406.484619305141</v>
      </c>
      <c r="O24" s="99">
        <f t="shared" si="1"/>
        <v>167132.56731202989</v>
      </c>
      <c r="P24" s="49" t="str">
        <f t="shared" si="5"/>
        <v/>
      </c>
      <c r="Q24" s="49" t="str">
        <f t="shared" si="6"/>
        <v/>
      </c>
      <c r="R24" s="35"/>
      <c r="S24" s="35"/>
      <c r="T24" s="35"/>
      <c r="U24" s="35"/>
      <c r="V24" s="35"/>
    </row>
    <row r="25" spans="2:22" ht="10" customHeight="1" x14ac:dyDescent="0.55000000000000004">
      <c r="B25" s="111">
        <v>37894</v>
      </c>
      <c r="C25" s="114">
        <v>115.23</v>
      </c>
      <c r="D25" s="95" t="str">
        <f t="shared" si="2"/>
        <v>2003/9</v>
      </c>
      <c r="E25" s="71">
        <f t="shared" si="8"/>
        <v>10000</v>
      </c>
      <c r="F25" s="74">
        <f t="shared" si="0"/>
        <v>86.782955827475476</v>
      </c>
      <c r="G25" s="83" t="str">
        <f t="shared" si="3"/>
        <v>2002/04</v>
      </c>
      <c r="H25" s="77" t="str">
        <f t="shared" si="4"/>
        <v>2023/04</v>
      </c>
      <c r="I25" s="100">
        <f>IF(AND(B25&gt;=ドル!$C$2,B25&lt;=ドル!$D$3),E25,0)</f>
        <v>10000</v>
      </c>
      <c r="J25" s="100">
        <f t="shared" si="7"/>
        <v>180000</v>
      </c>
      <c r="K25" s="130">
        <f>IF(AND(B25&gt;=ドル!$C$2,B25&lt;=ドル!$D$3),J25,NA())</f>
        <v>180000</v>
      </c>
      <c r="L25" s="68">
        <f>IF(AND(B25&gt;=ドル!$C$2,B25&lt;=ドル!$D$3),F25,0)</f>
        <v>86.782955827475476</v>
      </c>
      <c r="M25" s="87">
        <f>IFERROR(L25+M24,"")</f>
        <v>1493.2675751326165</v>
      </c>
      <c r="N25" s="98">
        <f>IF(AND(B25&gt;=ドル!$C$2,B25&lt;=ドル!$D$3),M25,0)</f>
        <v>1493.2675751326165</v>
      </c>
      <c r="O25" s="99">
        <f t="shared" si="1"/>
        <v>172069.2226825314</v>
      </c>
      <c r="P25" s="49" t="str">
        <f t="shared" si="5"/>
        <v/>
      </c>
      <c r="Q25" s="49" t="str">
        <f t="shared" si="6"/>
        <v/>
      </c>
      <c r="R25" s="35"/>
      <c r="S25" s="35"/>
      <c r="T25" s="35"/>
      <c r="U25" s="35"/>
      <c r="V25" s="35"/>
    </row>
    <row r="26" spans="2:22" ht="10" customHeight="1" x14ac:dyDescent="0.55000000000000004">
      <c r="B26" s="111">
        <v>37925</v>
      </c>
      <c r="C26" s="114">
        <v>109.62</v>
      </c>
      <c r="D26" s="95" t="str">
        <f t="shared" si="2"/>
        <v>2003/10</v>
      </c>
      <c r="E26" s="71">
        <f t="shared" si="8"/>
        <v>10000</v>
      </c>
      <c r="F26" s="74">
        <f t="shared" si="0"/>
        <v>91.224229155263629</v>
      </c>
      <c r="G26" s="83" t="str">
        <f t="shared" si="3"/>
        <v>2002/04</v>
      </c>
      <c r="H26" s="77" t="str">
        <f t="shared" si="4"/>
        <v>2023/04</v>
      </c>
      <c r="I26" s="100">
        <f>IF(AND(B26&gt;=ドル!$C$2,B26&lt;=ドル!$D$3),E26,0)</f>
        <v>10000</v>
      </c>
      <c r="J26" s="100">
        <f t="shared" si="7"/>
        <v>190000</v>
      </c>
      <c r="K26" s="130">
        <f>IF(AND(B26&gt;=ドル!$C$2,B26&lt;=ドル!$D$3),J26,NA())</f>
        <v>190000</v>
      </c>
      <c r="L26" s="68">
        <f>IF(AND(B26&gt;=ドル!$C$2,B26&lt;=ドル!$D$3),F26,0)</f>
        <v>91.224229155263629</v>
      </c>
      <c r="M26" s="87">
        <f>L26+M25</f>
        <v>1584.4918042878801</v>
      </c>
      <c r="N26" s="98">
        <f>IF(AND(B26&gt;=ドル!$C$2,B26&lt;=ドル!$D$3),M26,0)</f>
        <v>1584.4918042878801</v>
      </c>
      <c r="O26" s="99">
        <f t="shared" si="1"/>
        <v>173691.99158603742</v>
      </c>
      <c r="P26" s="49" t="str">
        <f t="shared" si="5"/>
        <v/>
      </c>
      <c r="Q26" s="49" t="str">
        <f t="shared" si="6"/>
        <v/>
      </c>
      <c r="R26" s="35"/>
      <c r="S26" s="35"/>
      <c r="T26" s="35"/>
      <c r="U26" s="35"/>
      <c r="V26" s="35"/>
    </row>
    <row r="27" spans="2:22" ht="10" customHeight="1" x14ac:dyDescent="0.55000000000000004">
      <c r="B27" s="111">
        <v>37953</v>
      </c>
      <c r="C27" s="114">
        <v>109.23</v>
      </c>
      <c r="D27" s="95" t="str">
        <f t="shared" si="2"/>
        <v>2003/11</v>
      </c>
      <c r="E27" s="71">
        <f t="shared" si="8"/>
        <v>10000</v>
      </c>
      <c r="F27" s="74">
        <f t="shared" si="0"/>
        <v>91.549940492538681</v>
      </c>
      <c r="G27" s="83" t="str">
        <f t="shared" si="3"/>
        <v>2002/04</v>
      </c>
      <c r="H27" s="77" t="str">
        <f t="shared" si="4"/>
        <v>2023/04</v>
      </c>
      <c r="I27" s="100">
        <f>IF(AND(B27&gt;=ドル!$C$2,B27&lt;=ドル!$D$3),E27,0)</f>
        <v>10000</v>
      </c>
      <c r="J27" s="100">
        <f t="shared" si="7"/>
        <v>200000</v>
      </c>
      <c r="K27" s="130">
        <f>IF(AND(B27&gt;=ドル!$C$2,B27&lt;=ドル!$D$3),J27,NA())</f>
        <v>200000</v>
      </c>
      <c r="L27" s="68">
        <f>IF(AND(B27&gt;=ドル!$C$2,B27&lt;=ドル!$D$3),F27,0)</f>
        <v>91.549940492538681</v>
      </c>
      <c r="M27" s="87">
        <f>IFERROR(L27+M26,"")</f>
        <v>1676.0417447804189</v>
      </c>
      <c r="N27" s="98">
        <f>IF(AND(B27&gt;=ドル!$C$2,B27&lt;=ドル!$D$3),M27,0)</f>
        <v>1676.0417447804189</v>
      </c>
      <c r="O27" s="99">
        <f t="shared" si="1"/>
        <v>183074.03978236517</v>
      </c>
      <c r="P27" s="49" t="str">
        <f t="shared" si="5"/>
        <v/>
      </c>
      <c r="Q27" s="49" t="str">
        <f t="shared" si="6"/>
        <v/>
      </c>
      <c r="R27" s="35"/>
      <c r="S27" s="35"/>
      <c r="T27" s="35"/>
      <c r="U27" s="35"/>
      <c r="V27" s="35"/>
    </row>
    <row r="28" spans="2:22" ht="10" customHeight="1" x14ac:dyDescent="0.55000000000000004">
      <c r="B28" s="111">
        <v>37985</v>
      </c>
      <c r="C28" s="114">
        <v>107.92</v>
      </c>
      <c r="D28" s="95" t="str">
        <f t="shared" si="2"/>
        <v>2003/12</v>
      </c>
      <c r="E28" s="71">
        <f t="shared" si="8"/>
        <v>10000</v>
      </c>
      <c r="F28" s="74">
        <f t="shared" si="0"/>
        <v>92.661230541141592</v>
      </c>
      <c r="G28" s="83" t="str">
        <f t="shared" si="3"/>
        <v>2002/04</v>
      </c>
      <c r="H28" s="77" t="str">
        <f t="shared" si="4"/>
        <v>2023/04</v>
      </c>
      <c r="I28" s="100">
        <f>IF(AND(B28&gt;=ドル!$C$2,B28&lt;=ドル!$D$3),E28,0)</f>
        <v>10000</v>
      </c>
      <c r="J28" s="100">
        <f t="shared" si="7"/>
        <v>210000</v>
      </c>
      <c r="K28" s="130">
        <f>IF(AND(B28&gt;=ドル!$C$2,B28&lt;=ドル!$D$3),J28,NA())</f>
        <v>210000</v>
      </c>
      <c r="L28" s="68">
        <f>IF(AND(B28&gt;=ドル!$C$2,B28&lt;=ドル!$D$3),F28,0)</f>
        <v>92.661230541141592</v>
      </c>
      <c r="M28" s="87">
        <f>L28+M27</f>
        <v>1768.7029753215604</v>
      </c>
      <c r="N28" s="98">
        <f>IF(AND(B28&gt;=ドル!$C$2,B28&lt;=ドル!$D$3),M28,0)</f>
        <v>1768.7029753215604</v>
      </c>
      <c r="O28" s="99">
        <f t="shared" si="1"/>
        <v>190878.42509670279</v>
      </c>
      <c r="P28" s="49" t="str">
        <f t="shared" si="5"/>
        <v/>
      </c>
      <c r="Q28" s="49" t="str">
        <f t="shared" si="6"/>
        <v/>
      </c>
      <c r="R28" s="35"/>
      <c r="S28" s="35"/>
      <c r="T28" s="35"/>
      <c r="U28" s="35"/>
      <c r="V28" s="35"/>
    </row>
    <row r="29" spans="2:22" ht="10" customHeight="1" x14ac:dyDescent="0.55000000000000004">
      <c r="B29" s="111">
        <v>38016</v>
      </c>
      <c r="C29" s="114">
        <v>106.42</v>
      </c>
      <c r="D29" s="95" t="str">
        <f t="shared" si="2"/>
        <v>2004/1</v>
      </c>
      <c r="E29" s="71">
        <f t="shared" si="8"/>
        <v>10000</v>
      </c>
      <c r="F29" s="74">
        <f t="shared" si="0"/>
        <v>93.967299379815827</v>
      </c>
      <c r="G29" s="83" t="str">
        <f t="shared" si="3"/>
        <v>2002/04</v>
      </c>
      <c r="H29" s="77" t="str">
        <f t="shared" si="4"/>
        <v>2023/04</v>
      </c>
      <c r="I29" s="100">
        <f>IF(AND(B29&gt;=ドル!$C$2,B29&lt;=ドル!$D$3),E29,0)</f>
        <v>10000</v>
      </c>
      <c r="J29" s="100">
        <f t="shared" si="7"/>
        <v>220000</v>
      </c>
      <c r="K29" s="130">
        <f>IF(AND(B29&gt;=ドル!$C$2,B29&lt;=ドル!$D$3),J29,NA())</f>
        <v>220000</v>
      </c>
      <c r="L29" s="68">
        <f>IF(AND(B29&gt;=ドル!$C$2,B29&lt;=ドル!$D$3),F29,0)</f>
        <v>93.967299379815827</v>
      </c>
      <c r="M29" s="87">
        <f>L29+M28</f>
        <v>1862.6702747013762</v>
      </c>
      <c r="N29" s="98">
        <f>IF(AND(B29&gt;=ドル!$C$2,B29&lt;=ドル!$D$3),M29,0)</f>
        <v>1862.6702747013762</v>
      </c>
      <c r="O29" s="99">
        <f t="shared" si="1"/>
        <v>198225.37063372045</v>
      </c>
      <c r="P29" s="49" t="str">
        <f t="shared" si="5"/>
        <v/>
      </c>
      <c r="Q29" s="49" t="str">
        <f t="shared" si="6"/>
        <v/>
      </c>
      <c r="R29" s="35"/>
      <c r="S29" s="35"/>
      <c r="T29" s="35"/>
      <c r="U29" s="35"/>
      <c r="V29" s="35"/>
    </row>
    <row r="30" spans="2:22" ht="10" customHeight="1" x14ac:dyDescent="0.55000000000000004">
      <c r="B30" s="111">
        <v>38044</v>
      </c>
      <c r="C30" s="114">
        <v>106.61</v>
      </c>
      <c r="D30" s="95" t="str">
        <f t="shared" si="2"/>
        <v>2004/2</v>
      </c>
      <c r="E30" s="71">
        <f t="shared" si="8"/>
        <v>10000</v>
      </c>
      <c r="F30" s="74">
        <f t="shared" si="0"/>
        <v>93.79983116030391</v>
      </c>
      <c r="G30" s="83" t="str">
        <f t="shared" si="3"/>
        <v>2002/04</v>
      </c>
      <c r="H30" s="77" t="str">
        <f t="shared" si="4"/>
        <v>2023/04</v>
      </c>
      <c r="I30" s="100">
        <f>IF(AND(B30&gt;=ドル!$C$2,B30&lt;=ドル!$D$3),E30,0)</f>
        <v>10000</v>
      </c>
      <c r="J30" s="100">
        <f t="shared" si="7"/>
        <v>230000</v>
      </c>
      <c r="K30" s="130">
        <f>IF(AND(B30&gt;=ドル!$C$2,B30&lt;=ドル!$D$3),J30,NA())</f>
        <v>230000</v>
      </c>
      <c r="L30" s="68">
        <f>IF(AND(B30&gt;=ドル!$C$2,B30&lt;=ドル!$D$3),F30,0)</f>
        <v>93.79983116030391</v>
      </c>
      <c r="M30" s="87">
        <f>IFERROR(L30+M29,"")</f>
        <v>1956.4701058616802</v>
      </c>
      <c r="N30" s="98">
        <f>IF(AND(B30&gt;=ドル!$C$2,B30&lt;=ドル!$D$3),M30,0)</f>
        <v>1956.4701058616802</v>
      </c>
      <c r="O30" s="99">
        <f t="shared" si="1"/>
        <v>208579.27798591371</v>
      </c>
      <c r="P30" s="49" t="str">
        <f t="shared" si="5"/>
        <v/>
      </c>
      <c r="Q30" s="49" t="str">
        <f t="shared" si="6"/>
        <v/>
      </c>
      <c r="R30" s="35"/>
      <c r="S30" s="35"/>
      <c r="T30" s="35"/>
      <c r="U30" s="35"/>
      <c r="V30" s="35"/>
    </row>
    <row r="31" spans="2:22" ht="10" customHeight="1" x14ac:dyDescent="0.55000000000000004">
      <c r="B31" s="111">
        <v>38077</v>
      </c>
      <c r="C31" s="114">
        <v>108.75</v>
      </c>
      <c r="D31" s="95" t="str">
        <f t="shared" si="2"/>
        <v>2004/3</v>
      </c>
      <c r="E31" s="71">
        <f t="shared" si="8"/>
        <v>10000</v>
      </c>
      <c r="F31" s="74">
        <f t="shared" si="0"/>
        <v>91.954022988505741</v>
      </c>
      <c r="G31" s="83" t="str">
        <f t="shared" si="3"/>
        <v>2002/04</v>
      </c>
      <c r="H31" s="77" t="str">
        <f t="shared" si="4"/>
        <v>2023/04</v>
      </c>
      <c r="I31" s="100">
        <f>IF(AND(B31&gt;=ドル!$C$2,B31&lt;=ドル!$D$3),E31,0)</f>
        <v>10000</v>
      </c>
      <c r="J31" s="100">
        <f t="shared" si="7"/>
        <v>240000</v>
      </c>
      <c r="K31" s="130">
        <f>IF(AND(B31&gt;=ドル!$C$2,B31&lt;=ドル!$D$3),J31,NA())</f>
        <v>240000</v>
      </c>
      <c r="L31" s="68">
        <f>IF(AND(B31&gt;=ドル!$C$2,B31&lt;=ドル!$D$3),F31,0)</f>
        <v>91.954022988505741</v>
      </c>
      <c r="M31" s="87">
        <f>L31+M30</f>
        <v>2048.4241288501858</v>
      </c>
      <c r="N31" s="98">
        <f>IF(AND(B31&gt;=ドル!$C$2,B31&lt;=ドル!$D$3),M31,0)</f>
        <v>2048.4241288501858</v>
      </c>
      <c r="O31" s="99">
        <f t="shared" si="1"/>
        <v>222766.1240124577</v>
      </c>
      <c r="P31" s="49" t="str">
        <f t="shared" si="5"/>
        <v/>
      </c>
      <c r="Q31" s="49" t="str">
        <f t="shared" si="6"/>
        <v/>
      </c>
      <c r="R31" s="35"/>
      <c r="S31" s="35"/>
      <c r="T31" s="35"/>
      <c r="U31" s="35"/>
      <c r="V31" s="35"/>
    </row>
    <row r="32" spans="2:22" ht="10" customHeight="1" x14ac:dyDescent="0.55000000000000004">
      <c r="B32" s="111">
        <v>38107</v>
      </c>
      <c r="C32" s="114">
        <v>107.37</v>
      </c>
      <c r="D32" s="95" t="str">
        <f t="shared" si="2"/>
        <v>2004/4</v>
      </c>
      <c r="E32" s="71">
        <f t="shared" si="8"/>
        <v>10000</v>
      </c>
      <c r="F32" s="74">
        <f t="shared" si="0"/>
        <v>93.135885256589361</v>
      </c>
      <c r="G32" s="83" t="str">
        <f t="shared" si="3"/>
        <v>2002/04</v>
      </c>
      <c r="H32" s="77" t="str">
        <f t="shared" si="4"/>
        <v>2023/04</v>
      </c>
      <c r="I32" s="100">
        <f>IF(AND(B32&gt;=ドル!$C$2,B32&lt;=ドル!$D$3),E32,0)</f>
        <v>10000</v>
      </c>
      <c r="J32" s="100">
        <f t="shared" si="7"/>
        <v>250000</v>
      </c>
      <c r="K32" s="130">
        <f>IF(AND(B32&gt;=ドル!$C$2,B32&lt;=ドル!$D$3),J32,NA())</f>
        <v>250000</v>
      </c>
      <c r="L32" s="68">
        <f>IF(AND(B32&gt;=ドル!$C$2,B32&lt;=ドル!$D$3),F32,0)</f>
        <v>93.135885256589361</v>
      </c>
      <c r="M32" s="87">
        <f>IFERROR(L32+M31,"")</f>
        <v>2141.5600141067753</v>
      </c>
      <c r="N32" s="98">
        <f>IF(AND(B32&gt;=ドル!$C$2,B32&lt;=ドル!$D$3),M32,0)</f>
        <v>2141.5600141067753</v>
      </c>
      <c r="O32" s="99">
        <f t="shared" si="1"/>
        <v>229939.29871464448</v>
      </c>
      <c r="P32" s="49" t="str">
        <f t="shared" si="5"/>
        <v/>
      </c>
      <c r="Q32" s="49" t="str">
        <f t="shared" si="6"/>
        <v/>
      </c>
      <c r="R32" s="35"/>
      <c r="S32" s="35"/>
      <c r="T32" s="35"/>
      <c r="U32" s="35"/>
      <c r="V32" s="35"/>
    </row>
    <row r="33" spans="2:22" ht="10" customHeight="1" x14ac:dyDescent="0.55000000000000004">
      <c r="B33" s="111">
        <v>38138</v>
      </c>
      <c r="C33" s="114">
        <v>112.45</v>
      </c>
      <c r="D33" s="95" t="str">
        <f t="shared" si="2"/>
        <v>2004/5</v>
      </c>
      <c r="E33" s="71">
        <f t="shared" si="8"/>
        <v>10000</v>
      </c>
      <c r="F33" s="74">
        <f t="shared" si="0"/>
        <v>88.928412627834589</v>
      </c>
      <c r="G33" s="83" t="str">
        <f t="shared" si="3"/>
        <v>2002/04</v>
      </c>
      <c r="H33" s="77" t="str">
        <f t="shared" si="4"/>
        <v>2023/04</v>
      </c>
      <c r="I33" s="100">
        <f>IF(AND(B33&gt;=ドル!$C$2,B33&lt;=ドル!$D$3),E33,0)</f>
        <v>10000</v>
      </c>
      <c r="J33" s="100">
        <f t="shared" si="7"/>
        <v>260000</v>
      </c>
      <c r="K33" s="130">
        <f>IF(AND(B33&gt;=ドル!$C$2,B33&lt;=ドル!$D$3),J33,NA())</f>
        <v>260000</v>
      </c>
      <c r="L33" s="68">
        <f>IF(AND(B33&gt;=ドル!$C$2,B33&lt;=ドル!$D$3),F33,0)</f>
        <v>88.928412627834589</v>
      </c>
      <c r="M33" s="87">
        <f>L33+M32</f>
        <v>2230.4884267346097</v>
      </c>
      <c r="N33" s="98">
        <f>IF(AND(B33&gt;=ドル!$C$2,B33&lt;=ドル!$D$3),M33,0)</f>
        <v>2230.4884267346097</v>
      </c>
      <c r="O33" s="99">
        <f t="shared" si="1"/>
        <v>250818.42358630686</v>
      </c>
      <c r="P33" s="49" t="str">
        <f t="shared" si="5"/>
        <v/>
      </c>
      <c r="Q33" s="49" t="str">
        <f t="shared" si="6"/>
        <v/>
      </c>
      <c r="R33" s="35"/>
      <c r="S33" s="35"/>
      <c r="T33" s="35"/>
      <c r="U33" s="35"/>
      <c r="V33" s="35"/>
    </row>
    <row r="34" spans="2:22" ht="10" customHeight="1" x14ac:dyDescent="0.55000000000000004">
      <c r="B34" s="111">
        <v>38168</v>
      </c>
      <c r="C34" s="114">
        <v>109.48</v>
      </c>
      <c r="D34" s="95" t="str">
        <f t="shared" si="2"/>
        <v>2004/6</v>
      </c>
      <c r="E34" s="71">
        <f t="shared" si="8"/>
        <v>10000</v>
      </c>
      <c r="F34" s="74">
        <f t="shared" si="0"/>
        <v>91.340884179758859</v>
      </c>
      <c r="G34" s="83" t="str">
        <f t="shared" si="3"/>
        <v>2002/04</v>
      </c>
      <c r="H34" s="77" t="str">
        <f t="shared" si="4"/>
        <v>2023/04</v>
      </c>
      <c r="I34" s="100">
        <f>IF(AND(B34&gt;=ドル!$C$2,B34&lt;=ドル!$D$3),E34,0)</f>
        <v>10000</v>
      </c>
      <c r="J34" s="100">
        <f t="shared" si="7"/>
        <v>270000</v>
      </c>
      <c r="K34" s="130">
        <f>IF(AND(B34&gt;=ドル!$C$2,B34&lt;=ドル!$D$3),J34,NA())</f>
        <v>270000</v>
      </c>
      <c r="L34" s="68">
        <f>IF(AND(B34&gt;=ドル!$C$2,B34&lt;=ドル!$D$3),F34,0)</f>
        <v>91.340884179758859</v>
      </c>
      <c r="M34" s="87">
        <f>IFERROR(L34+M33,"")</f>
        <v>2321.8293109143688</v>
      </c>
      <c r="N34" s="98">
        <f>IF(AND(B34&gt;=ドル!$C$2,B34&lt;=ドル!$D$3),M34,0)</f>
        <v>2321.8293109143688</v>
      </c>
      <c r="O34" s="99">
        <f t="shared" si="1"/>
        <v>254193.87295890509</v>
      </c>
      <c r="P34" s="49" t="str">
        <f t="shared" si="5"/>
        <v/>
      </c>
      <c r="Q34" s="49" t="str">
        <f t="shared" si="6"/>
        <v/>
      </c>
      <c r="R34" s="35"/>
      <c r="S34" s="35"/>
      <c r="T34" s="35"/>
      <c r="U34" s="35"/>
      <c r="V34" s="35"/>
    </row>
    <row r="35" spans="2:22" ht="10" customHeight="1" x14ac:dyDescent="0.55000000000000004">
      <c r="B35" s="111">
        <v>38198</v>
      </c>
      <c r="C35" s="114">
        <v>109.4</v>
      </c>
      <c r="D35" s="95" t="str">
        <f t="shared" si="2"/>
        <v>2004/7</v>
      </c>
      <c r="E35" s="71">
        <f t="shared" si="8"/>
        <v>10000</v>
      </c>
      <c r="F35" s="74">
        <f t="shared" si="0"/>
        <v>91.407678244972573</v>
      </c>
      <c r="G35" s="83" t="str">
        <f t="shared" si="3"/>
        <v>2002/04</v>
      </c>
      <c r="H35" s="77" t="str">
        <f t="shared" si="4"/>
        <v>2023/04</v>
      </c>
      <c r="I35" s="100">
        <f>IF(AND(B35&gt;=ドル!$C$2,B35&lt;=ドル!$D$3),E35,0)</f>
        <v>10000</v>
      </c>
      <c r="J35" s="100">
        <f t="shared" si="7"/>
        <v>280000</v>
      </c>
      <c r="K35" s="130">
        <f>IF(AND(B35&gt;=ドル!$C$2,B35&lt;=ドル!$D$3),J35,NA())</f>
        <v>280000</v>
      </c>
      <c r="L35" s="68">
        <f>IF(AND(B35&gt;=ドル!$C$2,B35&lt;=ドル!$D$3),F35,0)</f>
        <v>91.407678244972573</v>
      </c>
      <c r="M35" s="87">
        <f>L35+M34</f>
        <v>2413.2369891593412</v>
      </c>
      <c r="N35" s="98">
        <f>IF(AND(B35&gt;=ドル!$C$2,B35&lt;=ドル!$D$3),M35,0)</f>
        <v>2413.2369891593412</v>
      </c>
      <c r="O35" s="99">
        <f t="shared" si="1"/>
        <v>264008.12661403196</v>
      </c>
      <c r="P35" s="49" t="str">
        <f t="shared" si="5"/>
        <v/>
      </c>
      <c r="Q35" s="49" t="str">
        <f t="shared" si="6"/>
        <v/>
      </c>
      <c r="R35" s="35"/>
      <c r="S35" s="35"/>
      <c r="T35" s="35"/>
      <c r="U35" s="35"/>
      <c r="V35" s="35"/>
    </row>
    <row r="36" spans="2:22" ht="10" customHeight="1" x14ac:dyDescent="0.55000000000000004">
      <c r="B36" s="111">
        <v>38230</v>
      </c>
      <c r="C36" s="114">
        <v>110.4</v>
      </c>
      <c r="D36" s="95" t="str">
        <f t="shared" si="2"/>
        <v>2004/8</v>
      </c>
      <c r="E36" s="71">
        <f t="shared" si="8"/>
        <v>10000</v>
      </c>
      <c r="F36" s="74">
        <f t="shared" si="0"/>
        <v>90.579710144927532</v>
      </c>
      <c r="G36" s="83" t="str">
        <f t="shared" si="3"/>
        <v>2002/04</v>
      </c>
      <c r="H36" s="77" t="str">
        <f t="shared" si="4"/>
        <v>2023/04</v>
      </c>
      <c r="I36" s="100">
        <f>IF(AND(B36&gt;=ドル!$C$2,B36&lt;=ドル!$D$3),E36,0)</f>
        <v>10000</v>
      </c>
      <c r="J36" s="100">
        <f t="shared" si="7"/>
        <v>290000</v>
      </c>
      <c r="K36" s="130">
        <f>IF(AND(B36&gt;=ドル!$C$2,B36&lt;=ドル!$D$3),J36,NA())</f>
        <v>290000</v>
      </c>
      <c r="L36" s="68">
        <f>IF(AND(B36&gt;=ドル!$C$2,B36&lt;=ドル!$D$3),F36,0)</f>
        <v>90.579710144927532</v>
      </c>
      <c r="M36" s="87">
        <f>IFERROR(L36+M35,"")</f>
        <v>2503.8166993042687</v>
      </c>
      <c r="N36" s="98">
        <f>IF(AND(B36&gt;=ドル!$C$2,B36&lt;=ドル!$D$3),M36,0)</f>
        <v>2503.8166993042687</v>
      </c>
      <c r="O36" s="99">
        <f t="shared" si="1"/>
        <v>276421.36360319128</v>
      </c>
      <c r="P36" s="49" t="str">
        <f t="shared" si="5"/>
        <v/>
      </c>
      <c r="Q36" s="49" t="str">
        <f t="shared" si="6"/>
        <v/>
      </c>
      <c r="R36" s="35"/>
      <c r="S36" s="35"/>
      <c r="T36" s="35"/>
      <c r="U36" s="35"/>
      <c r="V36" s="35"/>
    </row>
    <row r="37" spans="2:22" ht="10" customHeight="1" x14ac:dyDescent="0.55000000000000004">
      <c r="B37" s="111">
        <v>38260</v>
      </c>
      <c r="C37" s="114">
        <v>110.07</v>
      </c>
      <c r="D37" s="95" t="str">
        <f t="shared" si="2"/>
        <v>2004/9</v>
      </c>
      <c r="E37" s="71">
        <f t="shared" si="8"/>
        <v>10000</v>
      </c>
      <c r="F37" s="74">
        <f t="shared" si="0"/>
        <v>90.851276460434278</v>
      </c>
      <c r="G37" s="83" t="str">
        <f t="shared" si="3"/>
        <v>2002/04</v>
      </c>
      <c r="H37" s="77" t="str">
        <f t="shared" si="4"/>
        <v>2023/04</v>
      </c>
      <c r="I37" s="100">
        <f>IF(AND(B37&gt;=ドル!$C$2,B37&lt;=ドル!$D$3),E37,0)</f>
        <v>10000</v>
      </c>
      <c r="J37" s="100">
        <f t="shared" si="7"/>
        <v>300000</v>
      </c>
      <c r="K37" s="130">
        <f>IF(AND(B37&gt;=ドル!$C$2,B37&lt;=ドル!$D$3),J37,NA())</f>
        <v>300000</v>
      </c>
      <c r="L37" s="68">
        <f>IF(AND(B37&gt;=ドル!$C$2,B37&lt;=ドル!$D$3),F37,0)</f>
        <v>90.851276460434278</v>
      </c>
      <c r="M37" s="87">
        <f>L37+M36</f>
        <v>2594.667975764703</v>
      </c>
      <c r="N37" s="98">
        <f>IF(AND(B37&gt;=ドル!$C$2,B37&lt;=ドル!$D$3),M37,0)</f>
        <v>2594.667975764703</v>
      </c>
      <c r="O37" s="99">
        <f t="shared" si="1"/>
        <v>285595.10409242084</v>
      </c>
      <c r="P37" s="49" t="str">
        <f t="shared" si="5"/>
        <v/>
      </c>
      <c r="Q37" s="49" t="str">
        <f t="shared" si="6"/>
        <v/>
      </c>
      <c r="R37" s="35"/>
      <c r="S37" s="35"/>
      <c r="T37" s="35"/>
      <c r="U37" s="35"/>
      <c r="V37" s="35"/>
    </row>
    <row r="38" spans="2:22" ht="10" customHeight="1" x14ac:dyDescent="0.55000000000000004">
      <c r="B38" s="111">
        <v>38289</v>
      </c>
      <c r="C38" s="114">
        <v>109.06</v>
      </c>
      <c r="D38" s="95" t="str">
        <f t="shared" si="2"/>
        <v>2004/10</v>
      </c>
      <c r="E38" s="71">
        <f t="shared" si="8"/>
        <v>10000</v>
      </c>
      <c r="F38" s="74">
        <f t="shared" si="0"/>
        <v>91.69264624977076</v>
      </c>
      <c r="G38" s="83" t="str">
        <f t="shared" si="3"/>
        <v>2002/04</v>
      </c>
      <c r="H38" s="77" t="str">
        <f t="shared" si="4"/>
        <v>2023/04</v>
      </c>
      <c r="I38" s="100">
        <f>IF(AND(B38&gt;=ドル!$C$2,B38&lt;=ドル!$D$3),E38,0)</f>
        <v>10000</v>
      </c>
      <c r="J38" s="100">
        <f t="shared" si="7"/>
        <v>310000</v>
      </c>
      <c r="K38" s="130">
        <f>IF(AND(B38&gt;=ドル!$C$2,B38&lt;=ドル!$D$3),J38,NA())</f>
        <v>310000</v>
      </c>
      <c r="L38" s="68">
        <f>IF(AND(B38&gt;=ドル!$C$2,B38&lt;=ドル!$D$3),F38,0)</f>
        <v>91.69264624977076</v>
      </c>
      <c r="M38" s="87">
        <f>IFERROR(L38+M37,"")</f>
        <v>2686.3606220144738</v>
      </c>
      <c r="N38" s="98">
        <f>IF(AND(B38&gt;=ドル!$C$2,B38&lt;=ドル!$D$3),M38,0)</f>
        <v>2686.3606220144738</v>
      </c>
      <c r="O38" s="99">
        <f t="shared" si="1"/>
        <v>292974.4894368985</v>
      </c>
      <c r="P38" s="49" t="str">
        <f t="shared" si="5"/>
        <v/>
      </c>
      <c r="Q38" s="49" t="str">
        <f t="shared" si="6"/>
        <v/>
      </c>
      <c r="R38" s="35"/>
      <c r="S38" s="35"/>
      <c r="T38" s="35"/>
      <c r="U38" s="35"/>
      <c r="V38" s="35"/>
    </row>
    <row r="39" spans="2:22" ht="10" customHeight="1" x14ac:dyDescent="0.55000000000000004">
      <c r="B39" s="111">
        <v>38321</v>
      </c>
      <c r="C39" s="114">
        <v>104.93</v>
      </c>
      <c r="D39" s="95" t="str">
        <f t="shared" si="2"/>
        <v>2004/11</v>
      </c>
      <c r="E39" s="71">
        <f t="shared" si="8"/>
        <v>10000</v>
      </c>
      <c r="F39" s="74">
        <f t="shared" si="0"/>
        <v>95.301629657867139</v>
      </c>
      <c r="G39" s="83" t="str">
        <f t="shared" si="3"/>
        <v>2002/04</v>
      </c>
      <c r="H39" s="77" t="str">
        <f t="shared" si="4"/>
        <v>2023/04</v>
      </c>
      <c r="I39" s="100">
        <f>IF(AND(B39&gt;=ドル!$C$2,B39&lt;=ドル!$D$3),E39,0)</f>
        <v>10000</v>
      </c>
      <c r="J39" s="100">
        <f t="shared" si="7"/>
        <v>320000</v>
      </c>
      <c r="K39" s="130">
        <f>IF(AND(B39&gt;=ドル!$C$2,B39&lt;=ドル!$D$3),J39,NA())</f>
        <v>320000</v>
      </c>
      <c r="L39" s="68">
        <f>IF(AND(B39&gt;=ドル!$C$2,B39&lt;=ドル!$D$3),F39,0)</f>
        <v>95.301629657867139</v>
      </c>
      <c r="M39" s="87">
        <f>L39+M38</f>
        <v>2781.662251672341</v>
      </c>
      <c r="N39" s="98">
        <f>IF(AND(B39&gt;=ドル!$C$2,B39&lt;=ドル!$D$3),M39,0)</f>
        <v>2781.662251672341</v>
      </c>
      <c r="O39" s="99">
        <f t="shared" si="1"/>
        <v>291879.82006797876</v>
      </c>
      <c r="P39" s="49" t="str">
        <f t="shared" si="5"/>
        <v/>
      </c>
      <c r="Q39" s="49" t="str">
        <f t="shared" si="6"/>
        <v/>
      </c>
      <c r="R39" s="35"/>
      <c r="S39" s="35"/>
      <c r="T39" s="35"/>
      <c r="U39" s="35"/>
      <c r="V39" s="35"/>
    </row>
    <row r="40" spans="2:22" ht="10" customHeight="1" x14ac:dyDescent="0.55000000000000004">
      <c r="B40" s="111">
        <v>38351</v>
      </c>
      <c r="C40" s="114">
        <v>103.87</v>
      </c>
      <c r="D40" s="95" t="str">
        <f t="shared" si="2"/>
        <v>2004/12</v>
      </c>
      <c r="E40" s="71">
        <f t="shared" si="8"/>
        <v>10000</v>
      </c>
      <c r="F40" s="74">
        <f t="shared" si="0"/>
        <v>96.274188889958594</v>
      </c>
      <c r="G40" s="83" t="str">
        <f t="shared" si="3"/>
        <v>2002/04</v>
      </c>
      <c r="H40" s="77" t="str">
        <f t="shared" si="4"/>
        <v>2023/04</v>
      </c>
      <c r="I40" s="100">
        <f>IF(AND(B40&gt;=ドル!$C$2,B40&lt;=ドル!$D$3),E40,0)</f>
        <v>10000</v>
      </c>
      <c r="J40" s="100">
        <f t="shared" si="7"/>
        <v>330000</v>
      </c>
      <c r="K40" s="130">
        <f>IF(AND(B40&gt;=ドル!$C$2,B40&lt;=ドル!$D$3),J40,NA())</f>
        <v>330000</v>
      </c>
      <c r="L40" s="68">
        <f>IF(AND(B40&gt;=ドル!$C$2,B40&lt;=ドル!$D$3),F40,0)</f>
        <v>96.274188889958594</v>
      </c>
      <c r="M40" s="87">
        <f>L40+M39</f>
        <v>2877.9364405622996</v>
      </c>
      <c r="N40" s="98">
        <f>IF(AND(B40&gt;=ドル!$C$2,B40&lt;=ドル!$D$3),M40,0)</f>
        <v>2877.9364405622996</v>
      </c>
      <c r="O40" s="99">
        <f t="shared" si="1"/>
        <v>298931.25808120606</v>
      </c>
      <c r="P40" s="49" t="str">
        <f t="shared" si="5"/>
        <v/>
      </c>
      <c r="Q40" s="49" t="str">
        <f t="shared" si="6"/>
        <v/>
      </c>
      <c r="R40" s="35"/>
      <c r="S40" s="35"/>
      <c r="T40" s="35"/>
      <c r="U40" s="35"/>
      <c r="V40" s="35"/>
    </row>
    <row r="41" spans="2:22" ht="10" customHeight="1" x14ac:dyDescent="0.55000000000000004">
      <c r="B41" s="111">
        <v>38383</v>
      </c>
      <c r="C41" s="114">
        <v>103.28</v>
      </c>
      <c r="D41" s="95" t="str">
        <f t="shared" si="2"/>
        <v>2005/1</v>
      </c>
      <c r="E41" s="71">
        <f t="shared" si="8"/>
        <v>10000</v>
      </c>
      <c r="F41" s="74">
        <f t="shared" si="0"/>
        <v>96.824167312161109</v>
      </c>
      <c r="G41" s="83" t="str">
        <f t="shared" si="3"/>
        <v>2002/04</v>
      </c>
      <c r="H41" s="77" t="str">
        <f t="shared" si="4"/>
        <v>2023/04</v>
      </c>
      <c r="I41" s="100">
        <f>IF(AND(B41&gt;=ドル!$C$2,B41&lt;=ドル!$D$3),E41,0)</f>
        <v>10000</v>
      </c>
      <c r="J41" s="100">
        <f t="shared" si="7"/>
        <v>340000</v>
      </c>
      <c r="K41" s="130">
        <f>IF(AND(B41&gt;=ドル!$C$2,B41&lt;=ドル!$D$3),J41,NA())</f>
        <v>340000</v>
      </c>
      <c r="L41" s="68">
        <f>IF(AND(B41&gt;=ドル!$C$2,B41&lt;=ドル!$D$3),F41,0)</f>
        <v>96.824167312161109</v>
      </c>
      <c r="M41" s="87">
        <f>IFERROR(L41+M40,"")</f>
        <v>2974.7606078744607</v>
      </c>
      <c r="N41" s="98">
        <f>IF(AND(B41&gt;=ドル!$C$2,B41&lt;=ドル!$D$3),M41,0)</f>
        <v>2974.7606078744607</v>
      </c>
      <c r="O41" s="99">
        <f t="shared" si="1"/>
        <v>307233.2755812743</v>
      </c>
      <c r="P41" s="49" t="str">
        <f t="shared" si="5"/>
        <v/>
      </c>
      <c r="Q41" s="49" t="str">
        <f t="shared" si="6"/>
        <v/>
      </c>
      <c r="R41" s="35"/>
      <c r="S41" s="35"/>
      <c r="T41" s="35"/>
      <c r="U41" s="35"/>
      <c r="V41" s="35"/>
    </row>
    <row r="42" spans="2:22" ht="10" customHeight="1" x14ac:dyDescent="0.55000000000000004">
      <c r="B42" s="111">
        <v>38411</v>
      </c>
      <c r="C42" s="114">
        <v>104.93</v>
      </c>
      <c r="D42" s="95" t="str">
        <f t="shared" si="2"/>
        <v>2005/2</v>
      </c>
      <c r="E42" s="71">
        <f t="shared" si="8"/>
        <v>10000</v>
      </c>
      <c r="F42" s="74">
        <f t="shared" si="0"/>
        <v>95.301629657867139</v>
      </c>
      <c r="G42" s="83" t="str">
        <f t="shared" si="3"/>
        <v>2002/04</v>
      </c>
      <c r="H42" s="77" t="str">
        <f t="shared" si="4"/>
        <v>2023/04</v>
      </c>
      <c r="I42" s="100">
        <f>IF(AND(B42&gt;=ドル!$C$2,B42&lt;=ドル!$D$3),E42,0)</f>
        <v>10000</v>
      </c>
      <c r="J42" s="100">
        <f t="shared" si="7"/>
        <v>350000</v>
      </c>
      <c r="K42" s="130">
        <f>IF(AND(B42&gt;=ドル!$C$2,B42&lt;=ドル!$D$3),J42,NA())</f>
        <v>350000</v>
      </c>
      <c r="L42" s="68">
        <f>IF(AND(B42&gt;=ドル!$C$2,B42&lt;=ドル!$D$3),F42,0)</f>
        <v>95.301629657867139</v>
      </c>
      <c r="M42" s="87">
        <f>L42+M41</f>
        <v>3070.0622375323278</v>
      </c>
      <c r="N42" s="98">
        <f>IF(AND(B42&gt;=ドル!$C$2,B42&lt;=ドル!$D$3),M42,0)</f>
        <v>3070.0622375323278</v>
      </c>
      <c r="O42" s="99">
        <f t="shared" si="1"/>
        <v>322141.6305842672</v>
      </c>
      <c r="P42" s="49" t="str">
        <f t="shared" si="5"/>
        <v/>
      </c>
      <c r="Q42" s="49" t="str">
        <f t="shared" si="6"/>
        <v/>
      </c>
      <c r="R42" s="35"/>
      <c r="S42" s="35"/>
      <c r="T42" s="35"/>
      <c r="U42" s="35"/>
      <c r="V42" s="35"/>
    </row>
    <row r="43" spans="2:22" ht="10" customHeight="1" x14ac:dyDescent="0.55000000000000004">
      <c r="B43" s="111">
        <v>38442</v>
      </c>
      <c r="C43" s="114">
        <v>105.33</v>
      </c>
      <c r="D43" s="95" t="str">
        <f t="shared" si="2"/>
        <v>2005/3</v>
      </c>
      <c r="E43" s="71">
        <f t="shared" si="8"/>
        <v>10000</v>
      </c>
      <c r="F43" s="74">
        <f t="shared" si="0"/>
        <v>94.939713282065895</v>
      </c>
      <c r="G43" s="83" t="str">
        <f t="shared" si="3"/>
        <v>2002/04</v>
      </c>
      <c r="H43" s="77" t="str">
        <f t="shared" si="4"/>
        <v>2023/04</v>
      </c>
      <c r="I43" s="100">
        <f>IF(AND(B43&gt;=ドル!$C$2,B43&lt;=ドル!$D$3),E43,0)</f>
        <v>10000</v>
      </c>
      <c r="J43" s="100">
        <f t="shared" si="7"/>
        <v>360000</v>
      </c>
      <c r="K43" s="130">
        <f>IF(AND(B43&gt;=ドル!$C$2,B43&lt;=ドル!$D$3),J43,NA())</f>
        <v>360000</v>
      </c>
      <c r="L43" s="68">
        <f>IF(AND(B43&gt;=ドル!$C$2,B43&lt;=ドル!$D$3),F43,0)</f>
        <v>94.939713282065895</v>
      </c>
      <c r="M43" s="87">
        <f>IFERROR(L43+M42,"")</f>
        <v>3165.0019508143937</v>
      </c>
      <c r="N43" s="98">
        <f>IF(AND(B43&gt;=ドル!$C$2,B43&lt;=ドル!$D$3),M43,0)</f>
        <v>3165.0019508143937</v>
      </c>
      <c r="O43" s="99">
        <f t="shared" si="1"/>
        <v>333369.6554792801</v>
      </c>
      <c r="P43" s="49" t="str">
        <f t="shared" si="5"/>
        <v/>
      </c>
      <c r="Q43" s="49" t="str">
        <f t="shared" si="6"/>
        <v/>
      </c>
      <c r="R43" s="35"/>
      <c r="S43" s="35"/>
      <c r="T43" s="35"/>
      <c r="U43" s="35"/>
      <c r="V43" s="35"/>
    </row>
    <row r="44" spans="2:22" ht="10" customHeight="1" x14ac:dyDescent="0.55000000000000004">
      <c r="B44" s="111">
        <v>38470</v>
      </c>
      <c r="C44" s="114">
        <v>107.46</v>
      </c>
      <c r="D44" s="95" t="str">
        <f t="shared" si="2"/>
        <v>2005/4</v>
      </c>
      <c r="E44" s="71">
        <f t="shared" si="8"/>
        <v>10000</v>
      </c>
      <c r="F44" s="74">
        <f t="shared" si="0"/>
        <v>93.057882002605623</v>
      </c>
      <c r="G44" s="83" t="str">
        <f t="shared" si="3"/>
        <v>2002/04</v>
      </c>
      <c r="H44" s="77" t="str">
        <f t="shared" si="4"/>
        <v>2023/04</v>
      </c>
      <c r="I44" s="100">
        <f>IF(AND(B44&gt;=ドル!$C$2,B44&lt;=ドル!$D$3),E44,0)</f>
        <v>10000</v>
      </c>
      <c r="J44" s="100">
        <f t="shared" si="7"/>
        <v>370000</v>
      </c>
      <c r="K44" s="130">
        <f>IF(AND(B44&gt;=ドル!$C$2,B44&lt;=ドル!$D$3),J44,NA())</f>
        <v>370000</v>
      </c>
      <c r="L44" s="68">
        <f>IF(AND(B44&gt;=ドル!$C$2,B44&lt;=ドル!$D$3),F44,0)</f>
        <v>93.057882002605623</v>
      </c>
      <c r="M44" s="87">
        <f>L44+M43</f>
        <v>3258.0598328169995</v>
      </c>
      <c r="N44" s="98">
        <f>IF(AND(B44&gt;=ドル!$C$2,B44&lt;=ドル!$D$3),M44,0)</f>
        <v>3258.0598328169995</v>
      </c>
      <c r="O44" s="99">
        <f t="shared" si="1"/>
        <v>350111.10963451472</v>
      </c>
      <c r="P44" s="49" t="str">
        <f t="shared" si="5"/>
        <v/>
      </c>
      <c r="Q44" s="49" t="str">
        <f t="shared" si="6"/>
        <v/>
      </c>
      <c r="R44" s="35"/>
      <c r="S44" s="35"/>
      <c r="T44" s="35"/>
      <c r="U44" s="35"/>
      <c r="V44" s="35"/>
    </row>
    <row r="45" spans="2:22" ht="10" customHeight="1" x14ac:dyDescent="0.55000000000000004">
      <c r="B45" s="111">
        <v>38503</v>
      </c>
      <c r="C45" s="114">
        <v>106.93</v>
      </c>
      <c r="D45" s="95" t="str">
        <f t="shared" si="2"/>
        <v>2005/5</v>
      </c>
      <c r="E45" s="71">
        <f t="shared" si="8"/>
        <v>10000</v>
      </c>
      <c r="F45" s="74">
        <f t="shared" si="0"/>
        <v>93.519124660993171</v>
      </c>
      <c r="G45" s="83" t="str">
        <f t="shared" si="3"/>
        <v>2002/04</v>
      </c>
      <c r="H45" s="77" t="str">
        <f t="shared" si="4"/>
        <v>2023/04</v>
      </c>
      <c r="I45" s="100">
        <f>IF(AND(B45&gt;=ドル!$C$2,B45&lt;=ドル!$D$3),E45,0)</f>
        <v>10000</v>
      </c>
      <c r="J45" s="100">
        <f t="shared" si="7"/>
        <v>380000</v>
      </c>
      <c r="K45" s="130">
        <f>IF(AND(B45&gt;=ドル!$C$2,B45&lt;=ドル!$D$3),J45,NA())</f>
        <v>380000</v>
      </c>
      <c r="L45" s="68">
        <f>IF(AND(B45&gt;=ドル!$C$2,B45&lt;=ドル!$D$3),F45,0)</f>
        <v>93.519124660993171</v>
      </c>
      <c r="M45" s="87">
        <f>IFERROR(L45+M44,"")</f>
        <v>3351.5789574779928</v>
      </c>
      <c r="N45" s="98">
        <f>IF(AND(B45&gt;=ドル!$C$2,B45&lt;=ドル!$D$3),M45,0)</f>
        <v>3351.5789574779928</v>
      </c>
      <c r="O45" s="99">
        <f t="shared" si="1"/>
        <v>358384.33792312181</v>
      </c>
      <c r="P45" s="49" t="str">
        <f t="shared" si="5"/>
        <v/>
      </c>
      <c r="Q45" s="49" t="str">
        <f t="shared" si="6"/>
        <v/>
      </c>
      <c r="R45" s="35"/>
      <c r="S45" s="35"/>
      <c r="T45" s="35"/>
      <c r="U45" s="35"/>
      <c r="V45" s="35"/>
    </row>
    <row r="46" spans="2:22" ht="10" customHeight="1" x14ac:dyDescent="0.55000000000000004">
      <c r="B46" s="111">
        <v>38533</v>
      </c>
      <c r="C46" s="114">
        <v>108.68</v>
      </c>
      <c r="D46" s="95" t="str">
        <f t="shared" si="2"/>
        <v>2005/6</v>
      </c>
      <c r="E46" s="71">
        <f t="shared" si="8"/>
        <v>10000</v>
      </c>
      <c r="F46" s="74">
        <f t="shared" si="0"/>
        <v>92.013249907986747</v>
      </c>
      <c r="G46" s="83" t="str">
        <f t="shared" si="3"/>
        <v>2002/04</v>
      </c>
      <c r="H46" s="77" t="str">
        <f t="shared" si="4"/>
        <v>2023/04</v>
      </c>
      <c r="I46" s="100">
        <f>IF(AND(B46&gt;=ドル!$C$2,B46&lt;=ドル!$D$3),E46,0)</f>
        <v>10000</v>
      </c>
      <c r="J46" s="100">
        <f t="shared" si="7"/>
        <v>390000</v>
      </c>
      <c r="K46" s="130">
        <f>IF(AND(B46&gt;=ドル!$C$2,B46&lt;=ドル!$D$3),J46,NA())</f>
        <v>390000</v>
      </c>
      <c r="L46" s="68">
        <f>IF(AND(B46&gt;=ドル!$C$2,B46&lt;=ドル!$D$3),F46,0)</f>
        <v>92.013249907986747</v>
      </c>
      <c r="M46" s="87">
        <f>L46+M45</f>
        <v>3443.5922073859797</v>
      </c>
      <c r="N46" s="98">
        <f>IF(AND(B46&gt;=ドル!$C$2,B46&lt;=ドル!$D$3),M46,0)</f>
        <v>3443.5922073859797</v>
      </c>
      <c r="O46" s="99">
        <f t="shared" si="1"/>
        <v>374249.60109870828</v>
      </c>
      <c r="P46" s="49" t="str">
        <f t="shared" si="5"/>
        <v/>
      </c>
      <c r="Q46" s="49" t="str">
        <f t="shared" si="6"/>
        <v/>
      </c>
      <c r="R46" s="35"/>
      <c r="S46" s="35"/>
      <c r="T46" s="35"/>
      <c r="U46" s="35"/>
      <c r="V46" s="35"/>
    </row>
    <row r="47" spans="2:22" ht="10" customHeight="1" x14ac:dyDescent="0.55000000000000004">
      <c r="B47" s="111">
        <v>38562</v>
      </c>
      <c r="C47" s="114">
        <v>111.96</v>
      </c>
      <c r="D47" s="95" t="str">
        <f t="shared" si="2"/>
        <v>2005/7</v>
      </c>
      <c r="E47" s="71">
        <f t="shared" si="8"/>
        <v>10000</v>
      </c>
      <c r="F47" s="74">
        <f t="shared" si="0"/>
        <v>89.317613433369061</v>
      </c>
      <c r="G47" s="83" t="str">
        <f t="shared" si="3"/>
        <v>2002/04</v>
      </c>
      <c r="H47" s="77" t="str">
        <f t="shared" si="4"/>
        <v>2023/04</v>
      </c>
      <c r="I47" s="100">
        <f>IF(AND(B47&gt;=ドル!$C$2,B47&lt;=ドル!$D$3),E47,0)</f>
        <v>10000</v>
      </c>
      <c r="J47" s="100">
        <f t="shared" si="7"/>
        <v>400000</v>
      </c>
      <c r="K47" s="130">
        <f>IF(AND(B47&gt;=ドル!$C$2,B47&lt;=ドル!$D$3),J47,NA())</f>
        <v>400000</v>
      </c>
      <c r="L47" s="68">
        <f>IF(AND(B47&gt;=ドル!$C$2,B47&lt;=ドル!$D$3),F47,0)</f>
        <v>89.317613433369061</v>
      </c>
      <c r="M47" s="87">
        <f>IFERROR(L47+M46,"")</f>
        <v>3532.9098208193486</v>
      </c>
      <c r="N47" s="98">
        <f>IF(AND(B47&gt;=ドル!$C$2,B47&lt;=ドル!$D$3),M47,0)</f>
        <v>3532.9098208193486</v>
      </c>
      <c r="O47" s="99">
        <f t="shared" si="1"/>
        <v>395544.58353893424</v>
      </c>
      <c r="P47" s="49" t="str">
        <f t="shared" si="5"/>
        <v/>
      </c>
      <c r="Q47" s="49" t="str">
        <f t="shared" si="6"/>
        <v/>
      </c>
      <c r="R47" s="35"/>
      <c r="S47" s="35"/>
      <c r="T47" s="35"/>
      <c r="U47" s="35"/>
      <c r="V47" s="35"/>
    </row>
    <row r="48" spans="2:22" ht="10" customHeight="1" x14ac:dyDescent="0.55000000000000004">
      <c r="B48" s="111">
        <v>38595</v>
      </c>
      <c r="C48" s="114">
        <v>110.79</v>
      </c>
      <c r="D48" s="95" t="str">
        <f t="shared" si="2"/>
        <v>2005/8</v>
      </c>
      <c r="E48" s="71">
        <f t="shared" si="8"/>
        <v>10000</v>
      </c>
      <c r="F48" s="74">
        <f t="shared" si="0"/>
        <v>90.260853867677582</v>
      </c>
      <c r="G48" s="83" t="str">
        <f t="shared" si="3"/>
        <v>2002/04</v>
      </c>
      <c r="H48" s="77" t="str">
        <f t="shared" si="4"/>
        <v>2023/04</v>
      </c>
      <c r="I48" s="100">
        <f>IF(AND(B48&gt;=ドル!$C$2,B48&lt;=ドル!$D$3),E48,0)</f>
        <v>10000</v>
      </c>
      <c r="J48" s="100">
        <f t="shared" si="7"/>
        <v>410000</v>
      </c>
      <c r="K48" s="130">
        <f>IF(AND(B48&gt;=ドル!$C$2,B48&lt;=ドル!$D$3),J48,NA())</f>
        <v>410000</v>
      </c>
      <c r="L48" s="68">
        <f>IF(AND(B48&gt;=ドル!$C$2,B48&lt;=ドル!$D$3),F48,0)</f>
        <v>90.260853867677582</v>
      </c>
      <c r="M48" s="87">
        <f>L48+M47</f>
        <v>3623.1706746870263</v>
      </c>
      <c r="N48" s="98">
        <f>IF(AND(B48&gt;=ドル!$C$2,B48&lt;=ドル!$D$3),M48,0)</f>
        <v>3623.1706746870263</v>
      </c>
      <c r="O48" s="99">
        <f t="shared" si="1"/>
        <v>401411.07904857566</v>
      </c>
      <c r="P48" s="49" t="str">
        <f t="shared" si="5"/>
        <v/>
      </c>
      <c r="Q48" s="49" t="str">
        <f t="shared" si="6"/>
        <v/>
      </c>
      <c r="R48" s="35"/>
      <c r="S48" s="35"/>
      <c r="T48" s="35"/>
      <c r="U48" s="35"/>
      <c r="V48" s="35"/>
    </row>
    <row r="49" spans="2:22" ht="10" customHeight="1" x14ac:dyDescent="0.55000000000000004">
      <c r="B49" s="111">
        <v>38625</v>
      </c>
      <c r="C49" s="114">
        <v>111.08</v>
      </c>
      <c r="D49" s="95" t="str">
        <f t="shared" si="2"/>
        <v>2005/9</v>
      </c>
      <c r="E49" s="71">
        <f t="shared" si="8"/>
        <v>10000</v>
      </c>
      <c r="F49" s="74">
        <f t="shared" si="0"/>
        <v>90.025207057976232</v>
      </c>
      <c r="G49" s="83" t="str">
        <f t="shared" si="3"/>
        <v>2002/04</v>
      </c>
      <c r="H49" s="77" t="str">
        <f t="shared" si="4"/>
        <v>2023/04</v>
      </c>
      <c r="I49" s="100">
        <f>IF(AND(B49&gt;=ドル!$C$2,B49&lt;=ドル!$D$3),E49,0)</f>
        <v>10000</v>
      </c>
      <c r="J49" s="100">
        <f t="shared" si="7"/>
        <v>420000</v>
      </c>
      <c r="K49" s="130">
        <f>IF(AND(B49&gt;=ドル!$C$2,B49&lt;=ドル!$D$3),J49,NA())</f>
        <v>420000</v>
      </c>
      <c r="L49" s="68">
        <f>IF(AND(B49&gt;=ドル!$C$2,B49&lt;=ドル!$D$3),F49,0)</f>
        <v>90.025207057976232</v>
      </c>
      <c r="M49" s="87">
        <f>IFERROR(L49+M48,"")</f>
        <v>3713.1958817450027</v>
      </c>
      <c r="N49" s="98">
        <f>IF(AND(B49&gt;=ドル!$C$2,B49&lt;=ドル!$D$3),M49,0)</f>
        <v>3713.1958817450027</v>
      </c>
      <c r="O49" s="99">
        <f t="shared" si="1"/>
        <v>412461.79854423489</v>
      </c>
      <c r="P49" s="49" t="str">
        <f t="shared" si="5"/>
        <v/>
      </c>
      <c r="Q49" s="49" t="str">
        <f t="shared" si="6"/>
        <v/>
      </c>
      <c r="R49" s="35"/>
      <c r="S49" s="35"/>
      <c r="T49" s="35"/>
      <c r="U49" s="35"/>
      <c r="V49" s="35"/>
    </row>
    <row r="50" spans="2:22" ht="10" customHeight="1" x14ac:dyDescent="0.55000000000000004">
      <c r="B50" s="111">
        <v>38656</v>
      </c>
      <c r="C50" s="114">
        <v>114.91</v>
      </c>
      <c r="D50" s="95" t="str">
        <f t="shared" si="2"/>
        <v>2005/10</v>
      </c>
      <c r="E50" s="71">
        <f t="shared" si="8"/>
        <v>10000</v>
      </c>
      <c r="F50" s="74">
        <f t="shared" si="0"/>
        <v>87.024627969715425</v>
      </c>
      <c r="G50" s="83" t="str">
        <f t="shared" si="3"/>
        <v>2002/04</v>
      </c>
      <c r="H50" s="77" t="str">
        <f t="shared" si="4"/>
        <v>2023/04</v>
      </c>
      <c r="I50" s="100">
        <f>IF(AND(B50&gt;=ドル!$C$2,B50&lt;=ドル!$D$3),E50,0)</f>
        <v>10000</v>
      </c>
      <c r="J50" s="100">
        <f t="shared" si="7"/>
        <v>430000</v>
      </c>
      <c r="K50" s="130">
        <f>IF(AND(B50&gt;=ドル!$C$2,B50&lt;=ドル!$D$3),J50,NA())</f>
        <v>430000</v>
      </c>
      <c r="L50" s="68">
        <f>IF(AND(B50&gt;=ドル!$C$2,B50&lt;=ドル!$D$3),F50,0)</f>
        <v>87.024627969715425</v>
      </c>
      <c r="M50" s="87">
        <f>L50+M49</f>
        <v>3800.220509714718</v>
      </c>
      <c r="N50" s="98">
        <f>IF(AND(B50&gt;=ドル!$C$2,B50&lt;=ドル!$D$3),M50,0)</f>
        <v>3800.220509714718</v>
      </c>
      <c r="O50" s="99">
        <f t="shared" si="1"/>
        <v>436683.33877131826</v>
      </c>
      <c r="P50" s="49" t="str">
        <f t="shared" si="5"/>
        <v/>
      </c>
      <c r="Q50" s="49" t="str">
        <f t="shared" si="6"/>
        <v/>
      </c>
      <c r="R50" s="35"/>
      <c r="S50" s="35"/>
      <c r="T50" s="35"/>
      <c r="U50" s="35"/>
      <c r="V50" s="35"/>
    </row>
    <row r="51" spans="2:22" ht="10" customHeight="1" x14ac:dyDescent="0.55000000000000004">
      <c r="B51" s="111">
        <v>38686</v>
      </c>
      <c r="C51" s="114">
        <v>118.44</v>
      </c>
      <c r="D51" s="95" t="str">
        <f t="shared" si="2"/>
        <v>2005/11</v>
      </c>
      <c r="E51" s="71">
        <f t="shared" si="8"/>
        <v>10000</v>
      </c>
      <c r="F51" s="74">
        <f t="shared" si="0"/>
        <v>84.430935494765279</v>
      </c>
      <c r="G51" s="83" t="str">
        <f t="shared" si="3"/>
        <v>2002/04</v>
      </c>
      <c r="H51" s="77" t="str">
        <f t="shared" si="4"/>
        <v>2023/04</v>
      </c>
      <c r="I51" s="100">
        <f>IF(AND(B51&gt;=ドル!$C$2,B51&lt;=ドル!$D$3),E51,0)</f>
        <v>10000</v>
      </c>
      <c r="J51" s="100">
        <f t="shared" si="7"/>
        <v>440000</v>
      </c>
      <c r="K51" s="130">
        <f>IF(AND(B51&gt;=ドル!$C$2,B51&lt;=ドル!$D$3),J51,NA())</f>
        <v>440000</v>
      </c>
      <c r="L51" s="68">
        <f>IF(AND(B51&gt;=ドル!$C$2,B51&lt;=ドル!$D$3),F51,0)</f>
        <v>84.430935494765279</v>
      </c>
      <c r="M51" s="87">
        <f>L51+M50</f>
        <v>3884.6514452094834</v>
      </c>
      <c r="N51" s="98">
        <f>IF(AND(B51&gt;=ドル!$C$2,B51&lt;=ドル!$D$3),M51,0)</f>
        <v>3884.6514452094834</v>
      </c>
      <c r="O51" s="99">
        <f t="shared" si="1"/>
        <v>460098.11717061122</v>
      </c>
      <c r="P51" s="49" t="str">
        <f t="shared" si="5"/>
        <v/>
      </c>
      <c r="Q51" s="49" t="str">
        <f t="shared" si="6"/>
        <v/>
      </c>
      <c r="R51" s="35"/>
      <c r="S51" s="35"/>
      <c r="T51" s="35"/>
      <c r="U51" s="35"/>
      <c r="V51" s="35"/>
    </row>
    <row r="52" spans="2:22" ht="10" customHeight="1" x14ac:dyDescent="0.55000000000000004">
      <c r="B52" s="111">
        <v>38716</v>
      </c>
      <c r="C52" s="114">
        <v>118.7</v>
      </c>
      <c r="D52" s="95" t="str">
        <f t="shared" si="2"/>
        <v>2005/12</v>
      </c>
      <c r="E52" s="71">
        <f t="shared" si="8"/>
        <v>10000</v>
      </c>
      <c r="F52" s="74">
        <f t="shared" si="0"/>
        <v>84.24599831508003</v>
      </c>
      <c r="G52" s="83" t="str">
        <f t="shared" si="3"/>
        <v>2002/04</v>
      </c>
      <c r="H52" s="77" t="str">
        <f t="shared" si="4"/>
        <v>2023/04</v>
      </c>
      <c r="I52" s="100">
        <f>IF(AND(B52&gt;=ドル!$C$2,B52&lt;=ドル!$D$3),E52,0)</f>
        <v>10000</v>
      </c>
      <c r="J52" s="100">
        <f t="shared" si="7"/>
        <v>450000</v>
      </c>
      <c r="K52" s="130">
        <f>IF(AND(B52&gt;=ドル!$C$2,B52&lt;=ドル!$D$3),J52,NA())</f>
        <v>450000</v>
      </c>
      <c r="L52" s="68">
        <f>IF(AND(B52&gt;=ドル!$C$2,B52&lt;=ドル!$D$3),F52,0)</f>
        <v>84.24599831508003</v>
      </c>
      <c r="M52" s="87">
        <f>IFERROR(L52+M51,"")</f>
        <v>3968.8974435245636</v>
      </c>
      <c r="N52" s="98">
        <f>IF(AND(B52&gt;=ドル!$C$2,B52&lt;=ドル!$D$3),M52,0)</f>
        <v>3968.8974435245636</v>
      </c>
      <c r="O52" s="99">
        <f t="shared" si="1"/>
        <v>471108.12654636573</v>
      </c>
      <c r="P52" s="49" t="str">
        <f t="shared" si="5"/>
        <v/>
      </c>
      <c r="Q52" s="49" t="str">
        <f t="shared" si="6"/>
        <v/>
      </c>
      <c r="R52" s="35"/>
      <c r="S52" s="35"/>
      <c r="T52" s="35"/>
      <c r="U52" s="35"/>
      <c r="V52" s="35"/>
    </row>
    <row r="53" spans="2:22" ht="10" customHeight="1" x14ac:dyDescent="0.55000000000000004">
      <c r="B53" s="111">
        <v>38748</v>
      </c>
      <c r="C53" s="114">
        <v>115.49</v>
      </c>
      <c r="D53" s="95" t="str">
        <f t="shared" si="2"/>
        <v>2006/1</v>
      </c>
      <c r="E53" s="71">
        <f t="shared" si="8"/>
        <v>10000</v>
      </c>
      <c r="F53" s="74">
        <f t="shared" si="0"/>
        <v>86.587583340548974</v>
      </c>
      <c r="G53" s="83" t="str">
        <f t="shared" si="3"/>
        <v>2002/04</v>
      </c>
      <c r="H53" s="77" t="str">
        <f t="shared" si="4"/>
        <v>2023/04</v>
      </c>
      <c r="I53" s="100">
        <f>IF(AND(B53&gt;=ドル!$C$2,B53&lt;=ドル!$D$3),E53,0)</f>
        <v>10000</v>
      </c>
      <c r="J53" s="100">
        <f t="shared" si="7"/>
        <v>460000</v>
      </c>
      <c r="K53" s="130">
        <f>IF(AND(B53&gt;=ドル!$C$2,B53&lt;=ドル!$D$3),J53,NA())</f>
        <v>460000</v>
      </c>
      <c r="L53" s="68">
        <f>IF(AND(B53&gt;=ドル!$C$2,B53&lt;=ドル!$D$3),F53,0)</f>
        <v>86.587583340548974</v>
      </c>
      <c r="M53" s="87">
        <f>L53+M52</f>
        <v>4055.4850268651126</v>
      </c>
      <c r="N53" s="98">
        <f>IF(AND(B53&gt;=ドル!$C$2,B53&lt;=ドル!$D$3),M53,0)</f>
        <v>4055.4850268651126</v>
      </c>
      <c r="O53" s="99">
        <f t="shared" si="1"/>
        <v>468367.96575265186</v>
      </c>
      <c r="P53" s="49" t="str">
        <f t="shared" si="5"/>
        <v/>
      </c>
      <c r="Q53" s="49" t="str">
        <f t="shared" si="6"/>
        <v/>
      </c>
      <c r="R53" s="35"/>
      <c r="S53" s="35"/>
      <c r="T53" s="35"/>
      <c r="U53" s="35"/>
      <c r="V53" s="35"/>
    </row>
    <row r="54" spans="2:22" ht="10" customHeight="1" x14ac:dyDescent="0.55000000000000004">
      <c r="B54" s="111">
        <v>38776</v>
      </c>
      <c r="C54" s="114">
        <v>117.97</v>
      </c>
      <c r="D54" s="95" t="str">
        <f t="shared" si="2"/>
        <v>2006/2</v>
      </c>
      <c r="E54" s="71">
        <f t="shared" si="8"/>
        <v>10000</v>
      </c>
      <c r="F54" s="74">
        <f t="shared" si="0"/>
        <v>84.767313723828096</v>
      </c>
      <c r="G54" s="83" t="str">
        <f t="shared" si="3"/>
        <v>2002/04</v>
      </c>
      <c r="H54" s="77" t="str">
        <f t="shared" si="4"/>
        <v>2023/04</v>
      </c>
      <c r="I54" s="100">
        <f>IF(AND(B54&gt;=ドル!$C$2,B54&lt;=ドル!$D$3),E54,0)</f>
        <v>10000</v>
      </c>
      <c r="J54" s="100">
        <f t="shared" si="7"/>
        <v>470000</v>
      </c>
      <c r="K54" s="130">
        <f>IF(AND(B54&gt;=ドル!$C$2,B54&lt;=ドル!$D$3),J54,NA())</f>
        <v>470000</v>
      </c>
      <c r="L54" s="68">
        <f>IF(AND(B54&gt;=ドル!$C$2,B54&lt;=ドル!$D$3),F54,0)</f>
        <v>84.767313723828096</v>
      </c>
      <c r="M54" s="87">
        <f>IFERROR(L54+M53,"")</f>
        <v>4140.2523405889406</v>
      </c>
      <c r="N54" s="98">
        <f>IF(AND(B54&gt;=ドル!$C$2,B54&lt;=ドル!$D$3),M54,0)</f>
        <v>4140.2523405889406</v>
      </c>
      <c r="O54" s="99">
        <f t="shared" si="1"/>
        <v>488425.56861927733</v>
      </c>
      <c r="P54" s="49" t="str">
        <f t="shared" si="5"/>
        <v/>
      </c>
      <c r="Q54" s="49" t="str">
        <f t="shared" si="6"/>
        <v/>
      </c>
      <c r="R54" s="35"/>
      <c r="S54" s="35"/>
      <c r="T54" s="35"/>
      <c r="U54" s="35"/>
      <c r="V54" s="35"/>
    </row>
    <row r="55" spans="2:22" ht="10" customHeight="1" x14ac:dyDescent="0.55000000000000004">
      <c r="B55" s="111">
        <v>38807</v>
      </c>
      <c r="C55" s="114">
        <v>117.37</v>
      </c>
      <c r="D55" s="95" t="str">
        <f t="shared" si="2"/>
        <v>2006/3</v>
      </c>
      <c r="E55" s="71">
        <f t="shared" si="8"/>
        <v>10000</v>
      </c>
      <c r="F55" s="74">
        <f t="shared" si="0"/>
        <v>85.20064752492118</v>
      </c>
      <c r="G55" s="83" t="str">
        <f t="shared" si="3"/>
        <v>2002/04</v>
      </c>
      <c r="H55" s="77" t="str">
        <f t="shared" si="4"/>
        <v>2023/04</v>
      </c>
      <c r="I55" s="100">
        <f>IF(AND(B55&gt;=ドル!$C$2,B55&lt;=ドル!$D$3),E55,0)</f>
        <v>10000</v>
      </c>
      <c r="J55" s="100">
        <f t="shared" si="7"/>
        <v>480000</v>
      </c>
      <c r="K55" s="130">
        <f>IF(AND(B55&gt;=ドル!$C$2,B55&lt;=ドル!$D$3),J55,NA())</f>
        <v>480000</v>
      </c>
      <c r="L55" s="68">
        <f>IF(AND(B55&gt;=ドル!$C$2,B55&lt;=ドル!$D$3),F55,0)</f>
        <v>85.20064752492118</v>
      </c>
      <c r="M55" s="87">
        <f>L55+M54</f>
        <v>4225.4529881138615</v>
      </c>
      <c r="N55" s="98">
        <f>IF(AND(B55&gt;=ドル!$C$2,B55&lt;=ドル!$D$3),M55,0)</f>
        <v>4225.4529881138615</v>
      </c>
      <c r="O55" s="99">
        <f t="shared" si="1"/>
        <v>495941.41721492395</v>
      </c>
      <c r="P55" s="49" t="str">
        <f t="shared" si="5"/>
        <v/>
      </c>
      <c r="Q55" s="49" t="str">
        <f t="shared" si="6"/>
        <v/>
      </c>
      <c r="R55" s="35"/>
      <c r="S55" s="35"/>
      <c r="T55" s="35"/>
      <c r="U55" s="35"/>
      <c r="V55" s="35"/>
    </row>
    <row r="56" spans="2:22" ht="10" customHeight="1" x14ac:dyDescent="0.55000000000000004">
      <c r="B56" s="111">
        <v>38835</v>
      </c>
      <c r="C56" s="114">
        <v>117.19</v>
      </c>
      <c r="D56" s="95" t="str">
        <f t="shared" si="2"/>
        <v>2006/4</v>
      </c>
      <c r="E56" s="71">
        <f t="shared" si="8"/>
        <v>10000</v>
      </c>
      <c r="F56" s="74">
        <f t="shared" si="0"/>
        <v>85.331512927724205</v>
      </c>
      <c r="G56" s="83" t="str">
        <f t="shared" si="3"/>
        <v>2002/04</v>
      </c>
      <c r="H56" s="77" t="str">
        <f t="shared" si="4"/>
        <v>2023/04</v>
      </c>
      <c r="I56" s="100">
        <f>IF(AND(B56&gt;=ドル!$C$2,B56&lt;=ドル!$D$3),E56,0)</f>
        <v>10000</v>
      </c>
      <c r="J56" s="100">
        <f t="shared" si="7"/>
        <v>490000</v>
      </c>
      <c r="K56" s="130">
        <f>IF(AND(B56&gt;=ドル!$C$2,B56&lt;=ドル!$D$3),J56,NA())</f>
        <v>490000</v>
      </c>
      <c r="L56" s="68">
        <f>IF(AND(B56&gt;=ドル!$C$2,B56&lt;=ドル!$D$3),F56,0)</f>
        <v>85.331512927724205</v>
      </c>
      <c r="M56" s="87">
        <f>IFERROR(L56+M55,"")</f>
        <v>4310.7845010415858</v>
      </c>
      <c r="N56" s="98">
        <f>IF(AND(B56&gt;=ドル!$C$2,B56&lt;=ドル!$D$3),M56,0)</f>
        <v>4310.7845010415858</v>
      </c>
      <c r="O56" s="99">
        <f t="shared" si="1"/>
        <v>505180.83567706344</v>
      </c>
      <c r="P56" s="49" t="str">
        <f t="shared" si="5"/>
        <v/>
      </c>
      <c r="Q56" s="49" t="str">
        <f t="shared" si="6"/>
        <v/>
      </c>
      <c r="R56" s="35"/>
      <c r="S56" s="35"/>
      <c r="T56" s="35"/>
      <c r="U56" s="35"/>
      <c r="V56" s="35"/>
    </row>
    <row r="57" spans="2:22" ht="10" customHeight="1" x14ac:dyDescent="0.55000000000000004">
      <c r="B57" s="111">
        <v>38868</v>
      </c>
      <c r="C57" s="114">
        <v>111.7</v>
      </c>
      <c r="D57" s="95" t="str">
        <f t="shared" si="2"/>
        <v>2006/5</v>
      </c>
      <c r="E57" s="71">
        <f t="shared" si="8"/>
        <v>10000</v>
      </c>
      <c r="F57" s="74">
        <f t="shared" si="0"/>
        <v>89.525514771709936</v>
      </c>
      <c r="G57" s="83" t="str">
        <f t="shared" si="3"/>
        <v>2002/04</v>
      </c>
      <c r="H57" s="77" t="str">
        <f t="shared" si="4"/>
        <v>2023/04</v>
      </c>
      <c r="I57" s="100">
        <f>IF(AND(B57&gt;=ドル!$C$2,B57&lt;=ドル!$D$3),E57,0)</f>
        <v>10000</v>
      </c>
      <c r="J57" s="100">
        <f t="shared" si="7"/>
        <v>500000</v>
      </c>
      <c r="K57" s="130">
        <f>IF(AND(B57&gt;=ドル!$C$2,B57&lt;=ドル!$D$3),J57,NA())</f>
        <v>500000</v>
      </c>
      <c r="L57" s="68">
        <f>IF(AND(B57&gt;=ドル!$C$2,B57&lt;=ドル!$D$3),F57,0)</f>
        <v>89.525514771709936</v>
      </c>
      <c r="M57" s="87">
        <f>L57+M56</f>
        <v>4400.3100158132956</v>
      </c>
      <c r="N57" s="98">
        <f>IF(AND(B57&gt;=ドル!$C$2,B57&lt;=ドル!$D$3),M57,0)</f>
        <v>4400.3100158132956</v>
      </c>
      <c r="O57" s="99">
        <f t="shared" si="1"/>
        <v>491514.62876634515</v>
      </c>
      <c r="P57" s="49" t="str">
        <f t="shared" si="5"/>
        <v/>
      </c>
      <c r="Q57" s="49" t="str">
        <f t="shared" si="6"/>
        <v/>
      </c>
      <c r="R57" s="35"/>
      <c r="S57" s="35"/>
      <c r="T57" s="35"/>
      <c r="U57" s="35"/>
      <c r="V57" s="35"/>
    </row>
    <row r="58" spans="2:22" ht="10" customHeight="1" x14ac:dyDescent="0.55000000000000004">
      <c r="B58" s="111">
        <v>38898</v>
      </c>
      <c r="C58" s="114">
        <v>114.62</v>
      </c>
      <c r="D58" s="95" t="str">
        <f t="shared" si="2"/>
        <v>2006/6</v>
      </c>
      <c r="E58" s="71">
        <f t="shared" si="8"/>
        <v>10000</v>
      </c>
      <c r="F58" s="74">
        <f t="shared" si="0"/>
        <v>87.244808933868427</v>
      </c>
      <c r="G58" s="83" t="str">
        <f t="shared" si="3"/>
        <v>2002/04</v>
      </c>
      <c r="H58" s="77" t="str">
        <f t="shared" si="4"/>
        <v>2023/04</v>
      </c>
      <c r="I58" s="100">
        <f>IF(AND(B58&gt;=ドル!$C$2,B58&lt;=ドル!$D$3),E58,0)</f>
        <v>10000</v>
      </c>
      <c r="J58" s="100">
        <f t="shared" si="7"/>
        <v>510000</v>
      </c>
      <c r="K58" s="130">
        <f>IF(AND(B58&gt;=ドル!$C$2,B58&lt;=ドル!$D$3),J58,NA())</f>
        <v>510000</v>
      </c>
      <c r="L58" s="68">
        <f>IF(AND(B58&gt;=ドル!$C$2,B58&lt;=ドル!$D$3),F58,0)</f>
        <v>87.244808933868427</v>
      </c>
      <c r="M58" s="87">
        <f>IFERROR(L58+M57,"")</f>
        <v>4487.5548247471643</v>
      </c>
      <c r="N58" s="98">
        <f>IF(AND(B58&gt;=ドル!$C$2,B58&lt;=ドル!$D$3),M58,0)</f>
        <v>4487.5548247471643</v>
      </c>
      <c r="O58" s="99">
        <f t="shared" si="1"/>
        <v>514363.53401251999</v>
      </c>
      <c r="P58" s="49" t="str">
        <f t="shared" si="5"/>
        <v/>
      </c>
      <c r="Q58" s="49" t="str">
        <f t="shared" si="6"/>
        <v/>
      </c>
      <c r="R58" s="35"/>
      <c r="S58" s="35"/>
      <c r="T58" s="35"/>
      <c r="U58" s="35"/>
      <c r="V58" s="35"/>
    </row>
    <row r="59" spans="2:22" ht="10" customHeight="1" x14ac:dyDescent="0.55000000000000004">
      <c r="B59" s="111">
        <v>38929</v>
      </c>
      <c r="C59" s="114">
        <v>115.75</v>
      </c>
      <c r="D59" s="95" t="str">
        <f t="shared" si="2"/>
        <v>2006/7</v>
      </c>
      <c r="E59" s="71">
        <f t="shared" si="8"/>
        <v>10000</v>
      </c>
      <c r="F59" s="74">
        <f t="shared" si="0"/>
        <v>86.393088552915771</v>
      </c>
      <c r="G59" s="83" t="str">
        <f t="shared" si="3"/>
        <v>2002/04</v>
      </c>
      <c r="H59" s="77" t="str">
        <f t="shared" si="4"/>
        <v>2023/04</v>
      </c>
      <c r="I59" s="100">
        <f>IF(AND(B59&gt;=ドル!$C$2,B59&lt;=ドル!$D$3),E59,0)</f>
        <v>10000</v>
      </c>
      <c r="J59" s="100">
        <f t="shared" si="7"/>
        <v>520000</v>
      </c>
      <c r="K59" s="130">
        <f>IF(AND(B59&gt;=ドル!$C$2,B59&lt;=ドル!$D$3),J59,NA())</f>
        <v>520000</v>
      </c>
      <c r="L59" s="68">
        <f>IF(AND(B59&gt;=ドル!$C$2,B59&lt;=ドル!$D$3),F59,0)</f>
        <v>86.393088552915771</v>
      </c>
      <c r="M59" s="87">
        <f>L59+M58</f>
        <v>4573.9479133000805</v>
      </c>
      <c r="N59" s="98">
        <f>IF(AND(B59&gt;=ドル!$C$2,B59&lt;=ドル!$D$3),M59,0)</f>
        <v>4573.9479133000805</v>
      </c>
      <c r="O59" s="99">
        <f t="shared" si="1"/>
        <v>529434.47096448427</v>
      </c>
      <c r="P59" s="49" t="str">
        <f t="shared" si="5"/>
        <v/>
      </c>
      <c r="Q59" s="49" t="str">
        <f t="shared" si="6"/>
        <v/>
      </c>
      <c r="R59" s="35"/>
      <c r="S59" s="35"/>
      <c r="T59" s="35"/>
      <c r="U59" s="35"/>
      <c r="V59" s="35"/>
    </row>
    <row r="60" spans="2:22" ht="10" customHeight="1" x14ac:dyDescent="0.55000000000000004">
      <c r="B60" s="111">
        <v>38960</v>
      </c>
      <c r="C60" s="114">
        <v>115.92</v>
      </c>
      <c r="D60" s="95" t="str">
        <f t="shared" si="2"/>
        <v>2006/8</v>
      </c>
      <c r="E60" s="71">
        <f t="shared" si="8"/>
        <v>10000</v>
      </c>
      <c r="F60" s="74">
        <f t="shared" si="0"/>
        <v>86.266390614216704</v>
      </c>
      <c r="G60" s="83" t="str">
        <f t="shared" si="3"/>
        <v>2002/04</v>
      </c>
      <c r="H60" s="77" t="str">
        <f t="shared" si="4"/>
        <v>2023/04</v>
      </c>
      <c r="I60" s="100">
        <f>IF(AND(B60&gt;=ドル!$C$2,B60&lt;=ドル!$D$3),E60,0)</f>
        <v>10000</v>
      </c>
      <c r="J60" s="100">
        <f t="shared" si="7"/>
        <v>530000</v>
      </c>
      <c r="K60" s="130">
        <f>IF(AND(B60&gt;=ドル!$C$2,B60&lt;=ドル!$D$3),J60,NA())</f>
        <v>530000</v>
      </c>
      <c r="L60" s="68">
        <f>IF(AND(B60&gt;=ドル!$C$2,B60&lt;=ドル!$D$3),F60,0)</f>
        <v>86.266390614216704</v>
      </c>
      <c r="M60" s="87">
        <f>IFERROR(L60+M59,"")</f>
        <v>4660.2143039142975</v>
      </c>
      <c r="N60" s="98">
        <f>IF(AND(B60&gt;=ドル!$C$2,B60&lt;=ドル!$D$3),M60,0)</f>
        <v>4660.2143039142975</v>
      </c>
      <c r="O60" s="99">
        <f t="shared" si="1"/>
        <v>540212.04210974532</v>
      </c>
      <c r="P60" s="49" t="str">
        <f t="shared" si="5"/>
        <v/>
      </c>
      <c r="Q60" s="49" t="str">
        <f t="shared" si="6"/>
        <v/>
      </c>
      <c r="R60" s="35"/>
      <c r="S60" s="35"/>
      <c r="T60" s="35"/>
      <c r="U60" s="35"/>
      <c r="V60" s="35"/>
    </row>
    <row r="61" spans="2:22" ht="10" customHeight="1" x14ac:dyDescent="0.55000000000000004">
      <c r="B61" s="111">
        <v>38989</v>
      </c>
      <c r="C61" s="114">
        <v>117.12</v>
      </c>
      <c r="D61" s="95" t="str">
        <f t="shared" si="2"/>
        <v>2006/9</v>
      </c>
      <c r="E61" s="71">
        <f t="shared" si="8"/>
        <v>10000</v>
      </c>
      <c r="F61" s="74">
        <f t="shared" si="0"/>
        <v>85.382513661202182</v>
      </c>
      <c r="G61" s="83" t="str">
        <f t="shared" si="3"/>
        <v>2002/04</v>
      </c>
      <c r="H61" s="77" t="str">
        <f t="shared" si="4"/>
        <v>2023/04</v>
      </c>
      <c r="I61" s="100">
        <f>IF(AND(B61&gt;=ドル!$C$2,B61&lt;=ドル!$D$3),E61,0)</f>
        <v>10000</v>
      </c>
      <c r="J61" s="100">
        <f t="shared" si="7"/>
        <v>540000</v>
      </c>
      <c r="K61" s="130">
        <f>IF(AND(B61&gt;=ドル!$C$2,B61&lt;=ドル!$D$3),J61,NA())</f>
        <v>540000</v>
      </c>
      <c r="L61" s="68">
        <f>IF(AND(B61&gt;=ドル!$C$2,B61&lt;=ドル!$D$3),F61,0)</f>
        <v>85.382513661202182</v>
      </c>
      <c r="M61" s="87">
        <f>L61+M60</f>
        <v>4745.5968175754997</v>
      </c>
      <c r="N61" s="98">
        <f>IF(AND(B61&gt;=ドル!$C$2,B61&lt;=ドル!$D$3),M61,0)</f>
        <v>4745.5968175754997</v>
      </c>
      <c r="O61" s="99">
        <f t="shared" si="1"/>
        <v>555804.2992744426</v>
      </c>
      <c r="P61" s="49" t="str">
        <f t="shared" si="5"/>
        <v/>
      </c>
      <c r="Q61" s="49" t="str">
        <f t="shared" si="6"/>
        <v/>
      </c>
      <c r="R61" s="35"/>
      <c r="S61" s="35"/>
      <c r="T61" s="35"/>
      <c r="U61" s="35"/>
      <c r="V61" s="35"/>
    </row>
    <row r="62" spans="2:22" ht="10" customHeight="1" x14ac:dyDescent="0.55000000000000004">
      <c r="B62" s="111">
        <v>39021</v>
      </c>
      <c r="C62" s="114">
        <v>118.71</v>
      </c>
      <c r="D62" s="95" t="str">
        <f t="shared" si="2"/>
        <v>2006/10</v>
      </c>
      <c r="E62" s="71">
        <f t="shared" si="8"/>
        <v>10000</v>
      </c>
      <c r="F62" s="74">
        <f t="shared" si="0"/>
        <v>84.238901524724128</v>
      </c>
      <c r="G62" s="83" t="str">
        <f t="shared" si="3"/>
        <v>2002/04</v>
      </c>
      <c r="H62" s="77" t="str">
        <f t="shared" si="4"/>
        <v>2023/04</v>
      </c>
      <c r="I62" s="100">
        <f>IF(AND(B62&gt;=ドル!$C$2,B62&lt;=ドル!$D$3),E62,0)</f>
        <v>10000</v>
      </c>
      <c r="J62" s="100">
        <f t="shared" si="7"/>
        <v>550000</v>
      </c>
      <c r="K62" s="130">
        <f>IF(AND(B62&gt;=ドル!$C$2,B62&lt;=ドル!$D$3),J62,NA())</f>
        <v>550000</v>
      </c>
      <c r="L62" s="68">
        <f>IF(AND(B62&gt;=ドル!$C$2,B62&lt;=ドル!$D$3),F62,0)</f>
        <v>84.238901524724128</v>
      </c>
      <c r="M62" s="87">
        <f>L62+M61</f>
        <v>4829.8357191002242</v>
      </c>
      <c r="N62" s="98">
        <f>IF(AND(B62&gt;=ドル!$C$2,B62&lt;=ドル!$D$3),M62,0)</f>
        <v>4829.8357191002242</v>
      </c>
      <c r="O62" s="99">
        <f t="shared" si="1"/>
        <v>573349.79821438761</v>
      </c>
      <c r="P62" s="49" t="str">
        <f t="shared" si="5"/>
        <v/>
      </c>
      <c r="Q62" s="49" t="str">
        <f t="shared" si="6"/>
        <v/>
      </c>
      <c r="R62" s="35"/>
      <c r="S62" s="35"/>
      <c r="T62" s="35"/>
      <c r="U62" s="35"/>
      <c r="V62" s="35"/>
    </row>
    <row r="63" spans="2:22" ht="10" customHeight="1" x14ac:dyDescent="0.55000000000000004">
      <c r="B63" s="111">
        <v>39051</v>
      </c>
      <c r="C63" s="114">
        <v>117.41</v>
      </c>
      <c r="D63" s="95" t="str">
        <f t="shared" si="2"/>
        <v>2006/11</v>
      </c>
      <c r="E63" s="71">
        <f t="shared" si="8"/>
        <v>10000</v>
      </c>
      <c r="F63" s="74">
        <f t="shared" si="0"/>
        <v>85.171620815944124</v>
      </c>
      <c r="G63" s="83" t="str">
        <f t="shared" si="3"/>
        <v>2002/04</v>
      </c>
      <c r="H63" s="77" t="str">
        <f t="shared" si="4"/>
        <v>2023/04</v>
      </c>
      <c r="I63" s="100">
        <f>IF(AND(B63&gt;=ドル!$C$2,B63&lt;=ドル!$D$3),E63,0)</f>
        <v>10000</v>
      </c>
      <c r="J63" s="100">
        <f t="shared" si="7"/>
        <v>560000</v>
      </c>
      <c r="K63" s="130">
        <f>IF(AND(B63&gt;=ドル!$C$2,B63&lt;=ドル!$D$3),J63,NA())</f>
        <v>560000</v>
      </c>
      <c r="L63" s="68">
        <f>IF(AND(B63&gt;=ドル!$C$2,B63&lt;=ドル!$D$3),F63,0)</f>
        <v>85.171620815944124</v>
      </c>
      <c r="M63" s="87">
        <f>IFERROR(L63+M62,"")</f>
        <v>4915.0073399161683</v>
      </c>
      <c r="N63" s="98">
        <f>IF(AND(B63&gt;=ドル!$C$2,B63&lt;=ドル!$D$3),M63,0)</f>
        <v>4915.0073399161683</v>
      </c>
      <c r="O63" s="99">
        <f t="shared" si="1"/>
        <v>577071.01177955733</v>
      </c>
      <c r="P63" s="49" t="str">
        <f t="shared" si="5"/>
        <v/>
      </c>
      <c r="Q63" s="49" t="str">
        <f t="shared" si="6"/>
        <v/>
      </c>
      <c r="R63" s="35"/>
      <c r="S63" s="35"/>
      <c r="T63" s="35"/>
      <c r="U63" s="35"/>
      <c r="V63" s="35"/>
    </row>
    <row r="64" spans="2:22" ht="10" customHeight="1" x14ac:dyDescent="0.55000000000000004">
      <c r="B64" s="111">
        <v>39080</v>
      </c>
      <c r="C64" s="114">
        <v>117.34</v>
      </c>
      <c r="D64" s="95" t="str">
        <f t="shared" si="2"/>
        <v>2006/12</v>
      </c>
      <c r="E64" s="71">
        <f t="shared" si="8"/>
        <v>10000</v>
      </c>
      <c r="F64" s="74">
        <f t="shared" si="0"/>
        <v>85.222430543719099</v>
      </c>
      <c r="G64" s="83" t="str">
        <f t="shared" si="3"/>
        <v>2002/04</v>
      </c>
      <c r="H64" s="77" t="str">
        <f t="shared" si="4"/>
        <v>2023/04</v>
      </c>
      <c r="I64" s="100">
        <f>IF(AND(B64&gt;=ドル!$C$2,B64&lt;=ドル!$D$3),E64,0)</f>
        <v>10000</v>
      </c>
      <c r="J64" s="100">
        <f t="shared" si="7"/>
        <v>570000</v>
      </c>
      <c r="K64" s="130">
        <f>IF(AND(B64&gt;=ドル!$C$2,B64&lt;=ドル!$D$3),J64,NA())</f>
        <v>570000</v>
      </c>
      <c r="L64" s="68">
        <f>IF(AND(B64&gt;=ドル!$C$2,B64&lt;=ドル!$D$3),F64,0)</f>
        <v>85.222430543719099</v>
      </c>
      <c r="M64" s="87">
        <f>L64+M63</f>
        <v>5000.2297704598877</v>
      </c>
      <c r="N64" s="98">
        <f>IF(AND(B64&gt;=ドル!$C$2,B64&lt;=ドル!$D$3),M64,0)</f>
        <v>5000.2297704598877</v>
      </c>
      <c r="O64" s="99">
        <f t="shared" si="1"/>
        <v>586726.96126576327</v>
      </c>
      <c r="P64" s="49" t="str">
        <f t="shared" si="5"/>
        <v/>
      </c>
      <c r="Q64" s="49" t="str">
        <f t="shared" si="6"/>
        <v/>
      </c>
      <c r="R64" s="35"/>
      <c r="S64" s="35"/>
      <c r="T64" s="35"/>
      <c r="U64" s="35"/>
      <c r="V64" s="35"/>
    </row>
    <row r="65" spans="2:22" ht="10" customHeight="1" x14ac:dyDescent="0.55000000000000004">
      <c r="B65" s="111">
        <v>39113</v>
      </c>
      <c r="C65" s="114">
        <v>120.69</v>
      </c>
      <c r="D65" s="95" t="str">
        <f t="shared" si="2"/>
        <v>2007/1</v>
      </c>
      <c r="E65" s="71">
        <f t="shared" si="8"/>
        <v>10000</v>
      </c>
      <c r="F65" s="74">
        <f t="shared" si="0"/>
        <v>82.85690612312537</v>
      </c>
      <c r="G65" s="83" t="str">
        <f t="shared" si="3"/>
        <v>2002/04</v>
      </c>
      <c r="H65" s="77" t="str">
        <f t="shared" si="4"/>
        <v>2023/04</v>
      </c>
      <c r="I65" s="100">
        <f>IF(AND(B65&gt;=ドル!$C$2,B65&lt;=ドル!$D$3),E65,0)</f>
        <v>10000</v>
      </c>
      <c r="J65" s="100">
        <f t="shared" si="7"/>
        <v>580000</v>
      </c>
      <c r="K65" s="130">
        <f>IF(AND(B65&gt;=ドル!$C$2,B65&lt;=ドル!$D$3),J65,NA())</f>
        <v>580000</v>
      </c>
      <c r="L65" s="68">
        <f>IF(AND(B65&gt;=ドル!$C$2,B65&lt;=ドル!$D$3),F65,0)</f>
        <v>82.85690612312537</v>
      </c>
      <c r="M65" s="87">
        <f>IFERROR(L65+M64,"")</f>
        <v>5083.0866765830133</v>
      </c>
      <c r="N65" s="98">
        <f>IF(AND(B65&gt;=ドル!$C$2,B65&lt;=ドル!$D$3),M65,0)</f>
        <v>5083.0866765830133</v>
      </c>
      <c r="O65" s="99">
        <f t="shared" si="1"/>
        <v>613477.73099680385</v>
      </c>
      <c r="P65" s="49" t="str">
        <f t="shared" si="5"/>
        <v/>
      </c>
      <c r="Q65" s="49" t="str">
        <f t="shared" si="6"/>
        <v/>
      </c>
      <c r="R65" s="35"/>
      <c r="S65" s="35"/>
      <c r="T65" s="35"/>
      <c r="U65" s="35"/>
      <c r="V65" s="35"/>
    </row>
    <row r="66" spans="2:22" ht="10" customHeight="1" x14ac:dyDescent="0.55000000000000004">
      <c r="B66" s="111">
        <v>39141</v>
      </c>
      <c r="C66" s="114">
        <v>120.55</v>
      </c>
      <c r="D66" s="95" t="str">
        <f t="shared" si="2"/>
        <v>2007/2</v>
      </c>
      <c r="E66" s="71">
        <f t="shared" si="8"/>
        <v>10000</v>
      </c>
      <c r="F66" s="74">
        <f t="shared" si="0"/>
        <v>82.953131480713395</v>
      </c>
      <c r="G66" s="83" t="str">
        <f t="shared" si="3"/>
        <v>2002/04</v>
      </c>
      <c r="H66" s="77" t="str">
        <f t="shared" si="4"/>
        <v>2023/04</v>
      </c>
      <c r="I66" s="100">
        <f>IF(AND(B66&gt;=ドル!$C$2,B66&lt;=ドル!$D$3),E66,0)</f>
        <v>10000</v>
      </c>
      <c r="J66" s="100">
        <f t="shared" si="7"/>
        <v>590000</v>
      </c>
      <c r="K66" s="130">
        <f>IF(AND(B66&gt;=ドル!$C$2,B66&lt;=ドル!$D$3),J66,NA())</f>
        <v>590000</v>
      </c>
      <c r="L66" s="68">
        <f>IF(AND(B66&gt;=ドル!$C$2,B66&lt;=ドル!$D$3),F66,0)</f>
        <v>82.953131480713395</v>
      </c>
      <c r="M66" s="87">
        <f>L66+M65</f>
        <v>5166.0398080637269</v>
      </c>
      <c r="N66" s="98">
        <f>IF(AND(B66&gt;=ドル!$C$2,B66&lt;=ドル!$D$3),M66,0)</f>
        <v>5166.0398080637269</v>
      </c>
      <c r="O66" s="99">
        <f t="shared" si="1"/>
        <v>622766.09886208223</v>
      </c>
      <c r="P66" s="49" t="str">
        <f t="shared" si="5"/>
        <v/>
      </c>
      <c r="Q66" s="49" t="str">
        <f t="shared" si="6"/>
        <v/>
      </c>
      <c r="R66" s="35"/>
      <c r="S66" s="35"/>
      <c r="T66" s="35"/>
      <c r="U66" s="35"/>
      <c r="V66" s="35"/>
    </row>
    <row r="67" spans="2:22" ht="10" customHeight="1" x14ac:dyDescent="0.55000000000000004">
      <c r="B67" s="111">
        <v>39171</v>
      </c>
      <c r="C67" s="114">
        <v>117.35</v>
      </c>
      <c r="D67" s="95" t="str">
        <f t="shared" si="2"/>
        <v>2007/3</v>
      </c>
      <c r="E67" s="71">
        <f t="shared" si="8"/>
        <v>10000</v>
      </c>
      <c r="F67" s="74">
        <f t="shared" si="0"/>
        <v>85.215168299957398</v>
      </c>
      <c r="G67" s="83" t="str">
        <f t="shared" si="3"/>
        <v>2002/04</v>
      </c>
      <c r="H67" s="77" t="str">
        <f t="shared" si="4"/>
        <v>2023/04</v>
      </c>
      <c r="I67" s="100">
        <f>IF(AND(B67&gt;=ドル!$C$2,B67&lt;=ドル!$D$3),E67,0)</f>
        <v>10000</v>
      </c>
      <c r="J67" s="100">
        <f t="shared" si="7"/>
        <v>600000</v>
      </c>
      <c r="K67" s="130">
        <f>IF(AND(B67&gt;=ドル!$C$2,B67&lt;=ドル!$D$3),J67,NA())</f>
        <v>600000</v>
      </c>
      <c r="L67" s="68">
        <f>IF(AND(B67&gt;=ドル!$C$2,B67&lt;=ドル!$D$3),F67,0)</f>
        <v>85.215168299957398</v>
      </c>
      <c r="M67" s="87">
        <f>IFERROR(L67+M66,"")</f>
        <v>5251.2549763636844</v>
      </c>
      <c r="N67" s="98">
        <f>IF(AND(B67&gt;=ドル!$C$2,B67&lt;=ドル!$D$3),M67,0)</f>
        <v>5251.2549763636844</v>
      </c>
      <c r="O67" s="99">
        <f t="shared" si="1"/>
        <v>616234.77147627831</v>
      </c>
      <c r="P67" s="49" t="str">
        <f t="shared" si="5"/>
        <v/>
      </c>
      <c r="Q67" s="49" t="str">
        <f t="shared" si="6"/>
        <v/>
      </c>
      <c r="R67" s="35"/>
      <c r="S67" s="35"/>
      <c r="T67" s="35"/>
      <c r="U67" s="35"/>
      <c r="V67" s="35"/>
    </row>
    <row r="68" spans="2:22" ht="10" customHeight="1" x14ac:dyDescent="0.55000000000000004">
      <c r="B68" s="111">
        <v>39199</v>
      </c>
      <c r="C68" s="114">
        <v>118.89</v>
      </c>
      <c r="D68" s="95" t="str">
        <f t="shared" si="2"/>
        <v>2007/4</v>
      </c>
      <c r="E68" s="71">
        <f t="shared" si="8"/>
        <v>10000</v>
      </c>
      <c r="F68" s="74">
        <f t="shared" si="0"/>
        <v>84.111363445201448</v>
      </c>
      <c r="G68" s="83" t="str">
        <f t="shared" si="3"/>
        <v>2002/04</v>
      </c>
      <c r="H68" s="77" t="str">
        <f t="shared" si="4"/>
        <v>2023/04</v>
      </c>
      <c r="I68" s="100">
        <f>IF(AND(B68&gt;=ドル!$C$2,B68&lt;=ドル!$D$3),E68,0)</f>
        <v>10000</v>
      </c>
      <c r="J68" s="100">
        <f t="shared" si="7"/>
        <v>610000</v>
      </c>
      <c r="K68" s="130">
        <f>IF(AND(B68&gt;=ドル!$C$2,B68&lt;=ドル!$D$3),J68,NA())</f>
        <v>610000</v>
      </c>
      <c r="L68" s="68">
        <f>IF(AND(B68&gt;=ドル!$C$2,B68&lt;=ドル!$D$3),F68,0)</f>
        <v>84.111363445201448</v>
      </c>
      <c r="M68" s="87">
        <f>L68+M67</f>
        <v>5335.3663398088856</v>
      </c>
      <c r="N68" s="98">
        <f>IF(AND(B68&gt;=ドル!$C$2,B68&lt;=ドル!$D$3),M68,0)</f>
        <v>5335.3663398088856</v>
      </c>
      <c r="O68" s="99">
        <f t="shared" si="1"/>
        <v>634321.70413987839</v>
      </c>
      <c r="P68" s="49" t="str">
        <f t="shared" si="5"/>
        <v/>
      </c>
      <c r="Q68" s="49" t="str">
        <f t="shared" si="6"/>
        <v/>
      </c>
      <c r="R68" s="35"/>
      <c r="S68" s="35"/>
      <c r="T68" s="35"/>
      <c r="U68" s="35"/>
      <c r="V68" s="35"/>
    </row>
    <row r="69" spans="2:22" ht="10" customHeight="1" x14ac:dyDescent="0.55000000000000004">
      <c r="B69" s="111">
        <v>39233</v>
      </c>
      <c r="C69" s="114">
        <v>120.82</v>
      </c>
      <c r="D69" s="95" t="str">
        <f t="shared" si="2"/>
        <v>2007/5</v>
      </c>
      <c r="E69" s="71">
        <f t="shared" si="8"/>
        <v>10000</v>
      </c>
      <c r="F69" s="74">
        <f t="shared" si="0"/>
        <v>82.76775368316504</v>
      </c>
      <c r="G69" s="83" t="str">
        <f t="shared" si="3"/>
        <v>2002/04</v>
      </c>
      <c r="H69" s="77" t="str">
        <f t="shared" si="4"/>
        <v>2023/04</v>
      </c>
      <c r="I69" s="100">
        <f>IF(AND(B69&gt;=ドル!$C$2,B69&lt;=ドル!$D$3),E69,0)</f>
        <v>10000</v>
      </c>
      <c r="J69" s="100">
        <f t="shared" si="7"/>
        <v>620000</v>
      </c>
      <c r="K69" s="130">
        <f>IF(AND(B69&gt;=ドル!$C$2,B69&lt;=ドル!$D$3),J69,NA())</f>
        <v>620000</v>
      </c>
      <c r="L69" s="68">
        <f>IF(AND(B69&gt;=ドル!$C$2,B69&lt;=ドル!$D$3),F69,0)</f>
        <v>82.76775368316504</v>
      </c>
      <c r="M69" s="87">
        <f>IFERROR(L69+M68,"")</f>
        <v>5418.1340934920509</v>
      </c>
      <c r="N69" s="98">
        <f>IF(AND(B69&gt;=ドル!$C$2,B69&lt;=ドル!$D$3),M69,0)</f>
        <v>5418.1340934920509</v>
      </c>
      <c r="O69" s="99">
        <f t="shared" si="1"/>
        <v>654618.9611757095</v>
      </c>
      <c r="P69" s="49" t="str">
        <f t="shared" si="5"/>
        <v/>
      </c>
      <c r="Q69" s="49" t="str">
        <f t="shared" si="6"/>
        <v/>
      </c>
      <c r="R69" s="35"/>
      <c r="S69" s="35"/>
      <c r="T69" s="35"/>
      <c r="U69" s="35"/>
      <c r="V69" s="35"/>
    </row>
    <row r="70" spans="2:22" ht="10" customHeight="1" x14ac:dyDescent="0.55000000000000004">
      <c r="B70" s="111">
        <v>39262</v>
      </c>
      <c r="C70" s="114">
        <v>122.65</v>
      </c>
      <c r="D70" s="95" t="str">
        <f t="shared" si="2"/>
        <v>2007/6</v>
      </c>
      <c r="E70" s="71">
        <f t="shared" si="8"/>
        <v>10000</v>
      </c>
      <c r="F70" s="74">
        <f t="shared" si="0"/>
        <v>81.532816958825919</v>
      </c>
      <c r="G70" s="83" t="str">
        <f t="shared" si="3"/>
        <v>2002/04</v>
      </c>
      <c r="H70" s="77" t="str">
        <f t="shared" si="4"/>
        <v>2023/04</v>
      </c>
      <c r="I70" s="100">
        <f>IF(AND(B70&gt;=ドル!$C$2,B70&lt;=ドル!$D$3),E70,0)</f>
        <v>10000</v>
      </c>
      <c r="J70" s="100">
        <f t="shared" si="7"/>
        <v>630000</v>
      </c>
      <c r="K70" s="130">
        <f>IF(AND(B70&gt;=ドル!$C$2,B70&lt;=ドル!$D$3),J70,NA())</f>
        <v>630000</v>
      </c>
      <c r="L70" s="68">
        <f>IF(AND(B70&gt;=ドル!$C$2,B70&lt;=ドル!$D$3),F70,0)</f>
        <v>81.532816958825919</v>
      </c>
      <c r="M70" s="87">
        <f>L70+M69</f>
        <v>5499.6669104508765</v>
      </c>
      <c r="N70" s="98">
        <f>IF(AND(B70&gt;=ドル!$C$2,B70&lt;=ドル!$D$3),M70,0)</f>
        <v>5499.6669104508765</v>
      </c>
      <c r="O70" s="99">
        <f t="shared" si="1"/>
        <v>674534.14656680007</v>
      </c>
      <c r="P70" s="49" t="str">
        <f t="shared" si="5"/>
        <v/>
      </c>
      <c r="Q70" s="49" t="str">
        <f t="shared" si="6"/>
        <v/>
      </c>
      <c r="R70" s="35"/>
      <c r="S70" s="35"/>
      <c r="T70" s="35"/>
      <c r="U70" s="35"/>
      <c r="V70" s="35"/>
    </row>
    <row r="71" spans="2:22" ht="10" customHeight="1" x14ac:dyDescent="0.55000000000000004">
      <c r="B71" s="111">
        <v>39294</v>
      </c>
      <c r="C71" s="114">
        <v>121.67</v>
      </c>
      <c r="D71" s="95" t="str">
        <f t="shared" si="2"/>
        <v>2007/7</v>
      </c>
      <c r="E71" s="71">
        <f t="shared" si="8"/>
        <v>10000</v>
      </c>
      <c r="F71" s="74">
        <f t="shared" si="0"/>
        <v>82.189529053998513</v>
      </c>
      <c r="G71" s="83" t="str">
        <f t="shared" si="3"/>
        <v>2002/04</v>
      </c>
      <c r="H71" s="77" t="str">
        <f t="shared" si="4"/>
        <v>2023/04</v>
      </c>
      <c r="I71" s="100">
        <f>IF(AND(B71&gt;=ドル!$C$2,B71&lt;=ドル!$D$3),E71,0)</f>
        <v>10000</v>
      </c>
      <c r="J71" s="100">
        <f t="shared" si="7"/>
        <v>640000</v>
      </c>
      <c r="K71" s="130">
        <f>IF(AND(B71&gt;=ドル!$C$2,B71&lt;=ドル!$D$3),J71,NA())</f>
        <v>640000</v>
      </c>
      <c r="L71" s="68">
        <f>IF(AND(B71&gt;=ドル!$C$2,B71&lt;=ドル!$D$3),F71,0)</f>
        <v>82.189529053998513</v>
      </c>
      <c r="M71" s="87">
        <f>IFERROR(L71+M70,"")</f>
        <v>5581.8564395048752</v>
      </c>
      <c r="N71" s="98">
        <f>IF(AND(B71&gt;=ドル!$C$2,B71&lt;=ドル!$D$3),M71,0)</f>
        <v>5581.8564395048752</v>
      </c>
      <c r="O71" s="99">
        <f t="shared" si="1"/>
        <v>679144.47299455816</v>
      </c>
      <c r="P71" s="49" t="str">
        <f t="shared" si="5"/>
        <v/>
      </c>
      <c r="Q71" s="49" t="str">
        <f t="shared" si="6"/>
        <v/>
      </c>
      <c r="R71" s="35"/>
      <c r="S71" s="35"/>
      <c r="T71" s="35"/>
      <c r="U71" s="35"/>
      <c r="V71" s="35"/>
    </row>
    <row r="72" spans="2:22" ht="10" customHeight="1" x14ac:dyDescent="0.55000000000000004">
      <c r="B72" s="111">
        <v>39325</v>
      </c>
      <c r="C72" s="114">
        <v>116.88</v>
      </c>
      <c r="D72" s="95" t="str">
        <f t="shared" si="2"/>
        <v>2007/8</v>
      </c>
      <c r="E72" s="71">
        <f t="shared" si="8"/>
        <v>10000</v>
      </c>
      <c r="F72" s="74">
        <f t="shared" ref="F72:F135" si="10">E72/C72</f>
        <v>85.557837097878163</v>
      </c>
      <c r="G72" s="83" t="str">
        <f t="shared" si="3"/>
        <v>2002/04</v>
      </c>
      <c r="H72" s="77" t="str">
        <f t="shared" si="4"/>
        <v>2023/04</v>
      </c>
      <c r="I72" s="100">
        <f>IF(AND(B72&gt;=ドル!$C$2,B72&lt;=ドル!$D$3),E72,0)</f>
        <v>10000</v>
      </c>
      <c r="J72" s="100">
        <f t="shared" si="7"/>
        <v>650000</v>
      </c>
      <c r="K72" s="130">
        <f>IF(AND(B72&gt;=ドル!$C$2,B72&lt;=ドル!$D$3),J72,NA())</f>
        <v>650000</v>
      </c>
      <c r="L72" s="68">
        <f>IF(AND(B72&gt;=ドル!$C$2,B72&lt;=ドル!$D$3),F72,0)</f>
        <v>85.557837097878163</v>
      </c>
      <c r="M72" s="87">
        <f>L72+M71</f>
        <v>5667.4142766027535</v>
      </c>
      <c r="N72" s="98">
        <f>IF(AND(B72&gt;=ドル!$C$2,B72&lt;=ドル!$D$3),M72,0)</f>
        <v>5667.4142766027535</v>
      </c>
      <c r="O72" s="99">
        <f t="shared" ref="O72:O135" si="11">IF(C72*N72=0,NA(),C72*N72)</f>
        <v>662407.38064932975</v>
      </c>
      <c r="P72" s="49" t="str">
        <f t="shared" si="5"/>
        <v/>
      </c>
      <c r="Q72" s="49" t="str">
        <f t="shared" si="6"/>
        <v/>
      </c>
      <c r="R72" s="35"/>
      <c r="S72" s="35"/>
      <c r="T72" s="35"/>
      <c r="U72" s="35"/>
      <c r="V72" s="35"/>
    </row>
    <row r="73" spans="2:22" ht="10" customHeight="1" x14ac:dyDescent="0.55000000000000004">
      <c r="B73" s="111">
        <v>39353</v>
      </c>
      <c r="C73" s="114">
        <v>115.06</v>
      </c>
      <c r="D73" s="95" t="str">
        <f t="shared" ref="D73:D136" si="12">TEXT(B73,"yyy/m")</f>
        <v>2007/9</v>
      </c>
      <c r="E73" s="71">
        <f t="shared" si="8"/>
        <v>10000</v>
      </c>
      <c r="F73" s="74">
        <f t="shared" si="10"/>
        <v>86.911176777333566</v>
      </c>
      <c r="G73" s="83" t="str">
        <f t="shared" ref="G73:G136" si="13">TEXT($C$2,"yyyy/mm")</f>
        <v>2002/04</v>
      </c>
      <c r="H73" s="77" t="str">
        <f t="shared" ref="H73:H136" si="14">TEXT($N$6,"yyyy/mm")</f>
        <v>2023/04</v>
      </c>
      <c r="I73" s="100">
        <f>IF(AND(B73&gt;=ドル!$C$2,B73&lt;=ドル!$D$3),E73,0)</f>
        <v>10000</v>
      </c>
      <c r="J73" s="100">
        <f t="shared" si="7"/>
        <v>660000</v>
      </c>
      <c r="K73" s="130">
        <f>IF(AND(B73&gt;=ドル!$C$2,B73&lt;=ドル!$D$3),J73,NA())</f>
        <v>660000</v>
      </c>
      <c r="L73" s="68">
        <f>IF(AND(B73&gt;=ドル!$C$2,B73&lt;=ドル!$D$3),F73,0)</f>
        <v>86.911176777333566</v>
      </c>
      <c r="M73" s="87">
        <f>L73+M72</f>
        <v>5754.3254533800873</v>
      </c>
      <c r="N73" s="98">
        <f>IF(AND(B73&gt;=ドル!$C$2,B73&lt;=ドル!$D$3),M73,0)</f>
        <v>5754.3254533800873</v>
      </c>
      <c r="O73" s="99">
        <f t="shared" si="11"/>
        <v>662092.68666591286</v>
      </c>
      <c r="P73" s="49" t="str">
        <f t="shared" ref="P73:P136" si="15">IF(D73=$P$6,N73,"")</f>
        <v/>
      </c>
      <c r="Q73" s="49" t="str">
        <f t="shared" ref="Q73:Q136" si="16">IF(D73=$Q$6,C73,"")</f>
        <v/>
      </c>
      <c r="R73" s="35"/>
      <c r="S73" s="35"/>
      <c r="T73" s="35"/>
      <c r="U73" s="35"/>
      <c r="V73" s="35"/>
    </row>
    <row r="74" spans="2:22" ht="10" customHeight="1" x14ac:dyDescent="0.55000000000000004">
      <c r="B74" s="111">
        <v>39386</v>
      </c>
      <c r="C74" s="114">
        <v>115.8</v>
      </c>
      <c r="D74" s="95" t="str">
        <f t="shared" si="12"/>
        <v>2007/10</v>
      </c>
      <c r="E74" s="71">
        <f t="shared" si="8"/>
        <v>10000</v>
      </c>
      <c r="F74" s="74">
        <f t="shared" si="10"/>
        <v>86.355785837651126</v>
      </c>
      <c r="G74" s="83" t="str">
        <f t="shared" si="13"/>
        <v>2002/04</v>
      </c>
      <c r="H74" s="77" t="str">
        <f t="shared" si="14"/>
        <v>2023/04</v>
      </c>
      <c r="I74" s="100">
        <f>IF(AND(B74&gt;=ドル!$C$2,B74&lt;=ドル!$D$3),E74,0)</f>
        <v>10000</v>
      </c>
      <c r="J74" s="100">
        <f t="shared" ref="J74:J137" si="17">I73+J73</f>
        <v>670000</v>
      </c>
      <c r="K74" s="130">
        <f>IF(AND(B74&gt;=ドル!$C$2,B74&lt;=ドル!$D$3),J74,NA())</f>
        <v>670000</v>
      </c>
      <c r="L74" s="68">
        <f>IF(AND(B74&gt;=ドル!$C$2,B74&lt;=ドル!$D$3),F74,0)</f>
        <v>86.355785837651126</v>
      </c>
      <c r="M74" s="87">
        <f>IFERROR(L74+M73,"")</f>
        <v>5840.681239217738</v>
      </c>
      <c r="N74" s="98">
        <f>IF(AND(B74&gt;=ドル!$C$2,B74&lt;=ドル!$D$3),M74,0)</f>
        <v>5840.681239217738</v>
      </c>
      <c r="O74" s="99">
        <f t="shared" si="11"/>
        <v>676350.88750141405</v>
      </c>
      <c r="P74" s="49" t="str">
        <f t="shared" si="15"/>
        <v/>
      </c>
      <c r="Q74" s="49" t="str">
        <f t="shared" si="16"/>
        <v/>
      </c>
      <c r="R74" s="35"/>
      <c r="S74" s="35"/>
      <c r="T74" s="35"/>
      <c r="U74" s="35"/>
      <c r="V74" s="35"/>
    </row>
    <row r="75" spans="2:22" ht="10" customHeight="1" x14ac:dyDescent="0.55000000000000004">
      <c r="B75" s="111">
        <v>39416</v>
      </c>
      <c r="C75" s="114">
        <v>111.34</v>
      </c>
      <c r="D75" s="95" t="str">
        <f t="shared" si="12"/>
        <v>2007/11</v>
      </c>
      <c r="E75" s="71">
        <f t="shared" ref="E75:E138" si="18">E74</f>
        <v>10000</v>
      </c>
      <c r="F75" s="74">
        <f t="shared" si="10"/>
        <v>89.814981138853952</v>
      </c>
      <c r="G75" s="83" t="str">
        <f t="shared" si="13"/>
        <v>2002/04</v>
      </c>
      <c r="H75" s="77" t="str">
        <f t="shared" si="14"/>
        <v>2023/04</v>
      </c>
      <c r="I75" s="100">
        <f>IF(AND(B75&gt;=ドル!$C$2,B75&lt;=ドル!$D$3),E75,0)</f>
        <v>10000</v>
      </c>
      <c r="J75" s="100">
        <f t="shared" si="17"/>
        <v>680000</v>
      </c>
      <c r="K75" s="130">
        <f>IF(AND(B75&gt;=ドル!$C$2,B75&lt;=ドル!$D$3),J75,NA())</f>
        <v>680000</v>
      </c>
      <c r="L75" s="68">
        <f>IF(AND(B75&gt;=ドル!$C$2,B75&lt;=ドル!$D$3),F75,0)</f>
        <v>89.814981138853952</v>
      </c>
      <c r="M75" s="87">
        <f>L75+M74</f>
        <v>5930.4962203565919</v>
      </c>
      <c r="N75" s="98">
        <f>IF(AND(B75&gt;=ドル!$C$2,B75&lt;=ドル!$D$3),M75,0)</f>
        <v>5930.4962203565919</v>
      </c>
      <c r="O75" s="99">
        <f t="shared" si="11"/>
        <v>660301.44917450298</v>
      </c>
      <c r="P75" s="49" t="str">
        <f t="shared" si="15"/>
        <v/>
      </c>
      <c r="Q75" s="49" t="str">
        <f t="shared" si="16"/>
        <v/>
      </c>
      <c r="R75" s="35"/>
      <c r="S75" s="35"/>
      <c r="T75" s="35"/>
      <c r="U75" s="35"/>
      <c r="V75" s="35"/>
    </row>
    <row r="76" spans="2:22" ht="10" customHeight="1" x14ac:dyDescent="0.55000000000000004">
      <c r="B76" s="111">
        <v>39444</v>
      </c>
      <c r="C76" s="114">
        <v>112.42</v>
      </c>
      <c r="D76" s="95" t="str">
        <f t="shared" si="12"/>
        <v>2007/12</v>
      </c>
      <c r="E76" s="71">
        <f t="shared" si="18"/>
        <v>10000</v>
      </c>
      <c r="F76" s="74">
        <f t="shared" si="10"/>
        <v>88.952143746664291</v>
      </c>
      <c r="G76" s="83" t="str">
        <f t="shared" si="13"/>
        <v>2002/04</v>
      </c>
      <c r="H76" s="77" t="str">
        <f t="shared" si="14"/>
        <v>2023/04</v>
      </c>
      <c r="I76" s="100">
        <f>IF(AND(B76&gt;=ドル!$C$2,B76&lt;=ドル!$D$3),E76,0)</f>
        <v>10000</v>
      </c>
      <c r="J76" s="100">
        <f t="shared" si="17"/>
        <v>690000</v>
      </c>
      <c r="K76" s="130">
        <f>IF(AND(B76&gt;=ドル!$C$2,B76&lt;=ドル!$D$3),J76,NA())</f>
        <v>690000</v>
      </c>
      <c r="L76" s="68">
        <f>IF(AND(B76&gt;=ドル!$C$2,B76&lt;=ドル!$D$3),F76,0)</f>
        <v>88.952143746664291</v>
      </c>
      <c r="M76" s="87">
        <f>IFERROR(L76+M75,"")</f>
        <v>6019.4483641032566</v>
      </c>
      <c r="N76" s="98">
        <f>IF(AND(B76&gt;=ドル!$C$2,B76&lt;=ドル!$D$3),M76,0)</f>
        <v>6019.4483641032566</v>
      </c>
      <c r="O76" s="99">
        <f t="shared" si="11"/>
        <v>676706.38509248814</v>
      </c>
      <c r="P76" s="49" t="str">
        <f t="shared" si="15"/>
        <v/>
      </c>
      <c r="Q76" s="49" t="str">
        <f t="shared" si="16"/>
        <v/>
      </c>
      <c r="R76" s="35"/>
      <c r="S76" s="35"/>
      <c r="T76" s="35"/>
      <c r="U76" s="35"/>
      <c r="V76" s="35"/>
    </row>
    <row r="77" spans="2:22" ht="10" customHeight="1" x14ac:dyDescent="0.55000000000000004">
      <c r="B77" s="111">
        <v>39478</v>
      </c>
      <c r="C77" s="114">
        <v>107.68</v>
      </c>
      <c r="D77" s="95" t="str">
        <f t="shared" si="12"/>
        <v>2008/1</v>
      </c>
      <c r="E77" s="71">
        <f t="shared" si="18"/>
        <v>10000</v>
      </c>
      <c r="F77" s="74">
        <f t="shared" si="10"/>
        <v>92.867756315007426</v>
      </c>
      <c r="G77" s="83" t="str">
        <f t="shared" si="13"/>
        <v>2002/04</v>
      </c>
      <c r="H77" s="77" t="str">
        <f t="shared" si="14"/>
        <v>2023/04</v>
      </c>
      <c r="I77" s="100">
        <f>IF(AND(B77&gt;=ドル!$C$2,B77&lt;=ドル!$D$3),E77,0)</f>
        <v>10000</v>
      </c>
      <c r="J77" s="100">
        <f t="shared" si="17"/>
        <v>700000</v>
      </c>
      <c r="K77" s="130">
        <f>IF(AND(B77&gt;=ドル!$C$2,B77&lt;=ドル!$D$3),J77,NA())</f>
        <v>700000</v>
      </c>
      <c r="L77" s="68">
        <f>IF(AND(B77&gt;=ドル!$C$2,B77&lt;=ドル!$D$3),F77,0)</f>
        <v>92.867756315007426</v>
      </c>
      <c r="M77" s="87">
        <f>L77+M76</f>
        <v>6112.3161204182643</v>
      </c>
      <c r="N77" s="98">
        <f>IF(AND(B77&gt;=ドル!$C$2,B77&lt;=ドル!$D$3),M77,0)</f>
        <v>6112.3161204182643</v>
      </c>
      <c r="O77" s="99">
        <f t="shared" si="11"/>
        <v>658174.19984663872</v>
      </c>
      <c r="P77" s="49" t="str">
        <f t="shared" si="15"/>
        <v/>
      </c>
      <c r="Q77" s="49" t="str">
        <f t="shared" si="16"/>
        <v/>
      </c>
      <c r="R77" s="35"/>
      <c r="S77" s="35"/>
      <c r="T77" s="35"/>
      <c r="U77" s="35"/>
      <c r="V77" s="35"/>
    </row>
    <row r="78" spans="2:22" ht="10" customHeight="1" x14ac:dyDescent="0.55000000000000004">
      <c r="B78" s="111">
        <v>39507</v>
      </c>
      <c r="C78" s="114">
        <v>107.24</v>
      </c>
      <c r="D78" s="95" t="str">
        <f t="shared" si="12"/>
        <v>2008/2</v>
      </c>
      <c r="E78" s="71">
        <f t="shared" si="18"/>
        <v>10000</v>
      </c>
      <c r="F78" s="74">
        <f t="shared" si="10"/>
        <v>93.248787765759047</v>
      </c>
      <c r="G78" s="83" t="str">
        <f t="shared" si="13"/>
        <v>2002/04</v>
      </c>
      <c r="H78" s="77" t="str">
        <f t="shared" si="14"/>
        <v>2023/04</v>
      </c>
      <c r="I78" s="100">
        <f>IF(AND(B78&gt;=ドル!$C$2,B78&lt;=ドル!$D$3),E78,0)</f>
        <v>10000</v>
      </c>
      <c r="J78" s="100">
        <f t="shared" si="17"/>
        <v>710000</v>
      </c>
      <c r="K78" s="130">
        <f>IF(AND(B78&gt;=ドル!$C$2,B78&lt;=ドル!$D$3),J78,NA())</f>
        <v>710000</v>
      </c>
      <c r="L78" s="68">
        <f>IF(AND(B78&gt;=ドル!$C$2,B78&lt;=ドル!$D$3),F78,0)</f>
        <v>93.248787765759047</v>
      </c>
      <c r="M78" s="87">
        <f>IFERROR(L78+M77,"")</f>
        <v>6205.5649081840229</v>
      </c>
      <c r="N78" s="98">
        <f>IF(AND(B78&gt;=ドル!$C$2,B78&lt;=ドル!$D$3),M78,0)</f>
        <v>6205.5649081840229</v>
      </c>
      <c r="O78" s="99">
        <f t="shared" si="11"/>
        <v>665484.78075365454</v>
      </c>
      <c r="P78" s="49" t="str">
        <f t="shared" si="15"/>
        <v/>
      </c>
      <c r="Q78" s="49" t="str">
        <f t="shared" si="16"/>
        <v/>
      </c>
      <c r="R78" s="35"/>
      <c r="S78" s="35"/>
      <c r="T78" s="35"/>
      <c r="U78" s="35"/>
      <c r="V78" s="35"/>
    </row>
    <row r="79" spans="2:22" ht="10" customHeight="1" x14ac:dyDescent="0.55000000000000004">
      <c r="B79" s="111">
        <v>39538</v>
      </c>
      <c r="C79" s="114">
        <v>100.95</v>
      </c>
      <c r="D79" s="95" t="str">
        <f t="shared" si="12"/>
        <v>2008/3</v>
      </c>
      <c r="E79" s="71">
        <f t="shared" si="18"/>
        <v>10000</v>
      </c>
      <c r="F79" s="74">
        <f t="shared" si="10"/>
        <v>99.058940069341261</v>
      </c>
      <c r="G79" s="83" t="str">
        <f t="shared" si="13"/>
        <v>2002/04</v>
      </c>
      <c r="H79" s="77" t="str">
        <f t="shared" si="14"/>
        <v>2023/04</v>
      </c>
      <c r="I79" s="100">
        <f>IF(AND(B79&gt;=ドル!$C$2,B79&lt;=ドル!$D$3),E79,0)</f>
        <v>10000</v>
      </c>
      <c r="J79" s="100">
        <f t="shared" si="17"/>
        <v>720000</v>
      </c>
      <c r="K79" s="130">
        <f>IF(AND(B79&gt;=ドル!$C$2,B79&lt;=ドル!$D$3),J79,NA())</f>
        <v>720000</v>
      </c>
      <c r="L79" s="68">
        <f>IF(AND(B79&gt;=ドル!$C$2,B79&lt;=ドル!$D$3),F79,0)</f>
        <v>99.058940069341261</v>
      </c>
      <c r="M79" s="87">
        <f>L79+M78</f>
        <v>6304.6238482533645</v>
      </c>
      <c r="N79" s="98">
        <f>IF(AND(B79&gt;=ドル!$C$2,B79&lt;=ドル!$D$3),M79,0)</f>
        <v>6304.6238482533645</v>
      </c>
      <c r="O79" s="99">
        <f t="shared" si="11"/>
        <v>636451.77748117712</v>
      </c>
      <c r="P79" s="49" t="str">
        <f t="shared" si="15"/>
        <v/>
      </c>
      <c r="Q79" s="49" t="str">
        <f t="shared" si="16"/>
        <v/>
      </c>
      <c r="R79" s="35"/>
      <c r="S79" s="35"/>
      <c r="T79" s="35"/>
      <c r="U79" s="35"/>
      <c r="V79" s="35"/>
    </row>
    <row r="80" spans="2:22" ht="10" customHeight="1" x14ac:dyDescent="0.55000000000000004">
      <c r="B80" s="111">
        <v>39568</v>
      </c>
      <c r="C80" s="114">
        <v>102.52</v>
      </c>
      <c r="D80" s="95" t="str">
        <f t="shared" si="12"/>
        <v>2008/4</v>
      </c>
      <c r="E80" s="71">
        <f t="shared" si="18"/>
        <v>10000</v>
      </c>
      <c r="F80" s="74">
        <f t="shared" si="10"/>
        <v>97.54194303550527</v>
      </c>
      <c r="G80" s="83" t="str">
        <f t="shared" si="13"/>
        <v>2002/04</v>
      </c>
      <c r="H80" s="77" t="str">
        <f t="shared" si="14"/>
        <v>2023/04</v>
      </c>
      <c r="I80" s="100">
        <f>IF(AND(B80&gt;=ドル!$C$2,B80&lt;=ドル!$D$3),E80,0)</f>
        <v>10000</v>
      </c>
      <c r="J80" s="100">
        <f t="shared" si="17"/>
        <v>730000</v>
      </c>
      <c r="K80" s="130">
        <f>IF(AND(B80&gt;=ドル!$C$2,B80&lt;=ドル!$D$3),J80,NA())</f>
        <v>730000</v>
      </c>
      <c r="L80" s="68">
        <f>IF(AND(B80&gt;=ドル!$C$2,B80&lt;=ドル!$D$3),F80,0)</f>
        <v>97.54194303550527</v>
      </c>
      <c r="M80" s="87">
        <f>IFERROR(L80+M79,"")</f>
        <v>6402.1657912888695</v>
      </c>
      <c r="N80" s="98">
        <f>IF(AND(B80&gt;=ドル!$C$2,B80&lt;=ドル!$D$3),M80,0)</f>
        <v>6402.1657912888695</v>
      </c>
      <c r="O80" s="99">
        <f t="shared" si="11"/>
        <v>656350.03692293493</v>
      </c>
      <c r="P80" s="49" t="str">
        <f t="shared" si="15"/>
        <v/>
      </c>
      <c r="Q80" s="49" t="str">
        <f t="shared" si="16"/>
        <v/>
      </c>
      <c r="R80" s="35"/>
      <c r="S80" s="35"/>
      <c r="T80" s="35"/>
      <c r="U80" s="35"/>
      <c r="V80" s="35"/>
    </row>
    <row r="81" spans="2:22" ht="10" customHeight="1" x14ac:dyDescent="0.55000000000000004">
      <c r="B81" s="111">
        <v>39598</v>
      </c>
      <c r="C81" s="114">
        <v>104.21</v>
      </c>
      <c r="D81" s="95" t="str">
        <f t="shared" si="12"/>
        <v>2008/5</v>
      </c>
      <c r="E81" s="71">
        <f t="shared" si="18"/>
        <v>10000</v>
      </c>
      <c r="F81" s="74">
        <f t="shared" si="10"/>
        <v>95.960080606467713</v>
      </c>
      <c r="G81" s="83" t="str">
        <f t="shared" si="13"/>
        <v>2002/04</v>
      </c>
      <c r="H81" s="77" t="str">
        <f t="shared" si="14"/>
        <v>2023/04</v>
      </c>
      <c r="I81" s="100">
        <f>IF(AND(B81&gt;=ドル!$C$2,B81&lt;=ドル!$D$3),E81,0)</f>
        <v>10000</v>
      </c>
      <c r="J81" s="100">
        <f t="shared" si="17"/>
        <v>740000</v>
      </c>
      <c r="K81" s="130">
        <f>IF(AND(B81&gt;=ドル!$C$2,B81&lt;=ドル!$D$3),J81,NA())</f>
        <v>740000</v>
      </c>
      <c r="L81" s="68">
        <f>IF(AND(B81&gt;=ドル!$C$2,B81&lt;=ドル!$D$3),F81,0)</f>
        <v>95.960080606467713</v>
      </c>
      <c r="M81" s="87">
        <f>L81+M80</f>
        <v>6498.1258718953368</v>
      </c>
      <c r="N81" s="98">
        <f>IF(AND(B81&gt;=ドル!$C$2,B81&lt;=ドル!$D$3),M81,0)</f>
        <v>6498.1258718953368</v>
      </c>
      <c r="O81" s="99">
        <f t="shared" si="11"/>
        <v>677169.69711021299</v>
      </c>
      <c r="P81" s="49" t="str">
        <f t="shared" si="15"/>
        <v/>
      </c>
      <c r="Q81" s="49" t="str">
        <f t="shared" si="16"/>
        <v/>
      </c>
      <c r="R81" s="35"/>
      <c r="S81" s="35"/>
      <c r="T81" s="35"/>
      <c r="U81" s="35"/>
      <c r="V81" s="35"/>
    </row>
    <row r="82" spans="2:22" ht="10" customHeight="1" x14ac:dyDescent="0.55000000000000004">
      <c r="B82" s="111">
        <v>39629</v>
      </c>
      <c r="C82" s="114">
        <v>106.93</v>
      </c>
      <c r="D82" s="95" t="str">
        <f t="shared" si="12"/>
        <v>2008/6</v>
      </c>
      <c r="E82" s="71">
        <f t="shared" si="18"/>
        <v>10000</v>
      </c>
      <c r="F82" s="74">
        <f t="shared" si="10"/>
        <v>93.519124660993171</v>
      </c>
      <c r="G82" s="83" t="str">
        <f t="shared" si="13"/>
        <v>2002/04</v>
      </c>
      <c r="H82" s="77" t="str">
        <f t="shared" si="14"/>
        <v>2023/04</v>
      </c>
      <c r="I82" s="100">
        <f>IF(AND(B82&gt;=ドル!$C$2,B82&lt;=ドル!$D$3),E82,0)</f>
        <v>10000</v>
      </c>
      <c r="J82" s="100">
        <f t="shared" si="17"/>
        <v>750000</v>
      </c>
      <c r="K82" s="130">
        <f>IF(AND(B82&gt;=ドル!$C$2,B82&lt;=ドル!$D$3),J82,NA())</f>
        <v>750000</v>
      </c>
      <c r="L82" s="68">
        <f>IF(AND(B82&gt;=ドル!$C$2,B82&lt;=ドル!$D$3),F82,0)</f>
        <v>93.519124660993171</v>
      </c>
      <c r="M82" s="87">
        <f>IFERROR(L82+M81,"")</f>
        <v>6591.6449965563297</v>
      </c>
      <c r="N82" s="98">
        <f>IF(AND(B82&gt;=ドル!$C$2,B82&lt;=ドル!$D$3),M82,0)</f>
        <v>6591.6449965563297</v>
      </c>
      <c r="O82" s="99">
        <f t="shared" si="11"/>
        <v>704844.59948176832</v>
      </c>
      <c r="P82" s="49" t="str">
        <f t="shared" si="15"/>
        <v/>
      </c>
      <c r="Q82" s="49" t="str">
        <f t="shared" si="16"/>
        <v/>
      </c>
      <c r="R82" s="35"/>
      <c r="S82" s="35"/>
      <c r="T82" s="35"/>
      <c r="U82" s="35"/>
      <c r="V82" s="35"/>
    </row>
    <row r="83" spans="2:22" ht="10" customHeight="1" x14ac:dyDescent="0.55000000000000004">
      <c r="B83" s="111">
        <v>39660</v>
      </c>
      <c r="C83" s="114">
        <v>106.84</v>
      </c>
      <c r="D83" s="95" t="str">
        <f t="shared" si="12"/>
        <v>2008/7</v>
      </c>
      <c r="E83" s="71">
        <f t="shared" si="18"/>
        <v>10000</v>
      </c>
      <c r="F83" s="74">
        <f t="shared" si="10"/>
        <v>93.597903406963681</v>
      </c>
      <c r="G83" s="83" t="str">
        <f t="shared" si="13"/>
        <v>2002/04</v>
      </c>
      <c r="H83" s="77" t="str">
        <f t="shared" si="14"/>
        <v>2023/04</v>
      </c>
      <c r="I83" s="100">
        <f>IF(AND(B83&gt;=ドル!$C$2,B83&lt;=ドル!$D$3),E83,0)</f>
        <v>10000</v>
      </c>
      <c r="J83" s="100">
        <f t="shared" si="17"/>
        <v>760000</v>
      </c>
      <c r="K83" s="130">
        <f>IF(AND(B83&gt;=ドル!$C$2,B83&lt;=ドル!$D$3),J83,NA())</f>
        <v>760000</v>
      </c>
      <c r="L83" s="68">
        <f>IF(AND(B83&gt;=ドル!$C$2,B83&lt;=ドル!$D$3),F83,0)</f>
        <v>93.597903406963681</v>
      </c>
      <c r="M83" s="87">
        <f>L83+M82</f>
        <v>6685.242899963293</v>
      </c>
      <c r="N83" s="98">
        <f>IF(AND(B83&gt;=ドル!$C$2,B83&lt;=ドル!$D$3),M83,0)</f>
        <v>6685.242899963293</v>
      </c>
      <c r="O83" s="99">
        <f t="shared" si="11"/>
        <v>714251.35143207829</v>
      </c>
      <c r="P83" s="49" t="str">
        <f t="shared" si="15"/>
        <v/>
      </c>
      <c r="Q83" s="49" t="str">
        <f t="shared" si="16"/>
        <v/>
      </c>
      <c r="R83" s="35"/>
      <c r="S83" s="35"/>
      <c r="T83" s="35"/>
      <c r="U83" s="35"/>
      <c r="V83" s="35"/>
    </row>
    <row r="84" spans="2:22" ht="10" customHeight="1" x14ac:dyDescent="0.55000000000000004">
      <c r="B84" s="111">
        <v>39689</v>
      </c>
      <c r="C84" s="114">
        <v>109.34</v>
      </c>
      <c r="D84" s="95" t="str">
        <f t="shared" si="12"/>
        <v>2008/8</v>
      </c>
      <c r="E84" s="71">
        <f t="shared" si="18"/>
        <v>10000</v>
      </c>
      <c r="F84" s="74">
        <f t="shared" si="10"/>
        <v>91.457837936711172</v>
      </c>
      <c r="G84" s="83" t="str">
        <f t="shared" si="13"/>
        <v>2002/04</v>
      </c>
      <c r="H84" s="77" t="str">
        <f t="shared" si="14"/>
        <v>2023/04</v>
      </c>
      <c r="I84" s="100">
        <f>IF(AND(B84&gt;=ドル!$C$2,B84&lt;=ドル!$D$3),E84,0)</f>
        <v>10000</v>
      </c>
      <c r="J84" s="100">
        <f t="shared" si="17"/>
        <v>770000</v>
      </c>
      <c r="K84" s="130">
        <f>IF(AND(B84&gt;=ドル!$C$2,B84&lt;=ドル!$D$3),J84,NA())</f>
        <v>770000</v>
      </c>
      <c r="L84" s="68">
        <f>IF(AND(B84&gt;=ドル!$C$2,B84&lt;=ドル!$D$3),F84,0)</f>
        <v>91.457837936711172</v>
      </c>
      <c r="M84" s="87">
        <f>L84+M83</f>
        <v>6776.7007379000042</v>
      </c>
      <c r="N84" s="98">
        <f>IF(AND(B84&gt;=ドル!$C$2,B84&lt;=ドル!$D$3),M84,0)</f>
        <v>6776.7007379000042</v>
      </c>
      <c r="O84" s="99">
        <f t="shared" si="11"/>
        <v>740964.45868198643</v>
      </c>
      <c r="P84" s="49" t="str">
        <f t="shared" si="15"/>
        <v/>
      </c>
      <c r="Q84" s="49" t="str">
        <f t="shared" si="16"/>
        <v/>
      </c>
      <c r="R84" s="35"/>
      <c r="S84" s="35"/>
      <c r="T84" s="35"/>
      <c r="U84" s="35"/>
      <c r="V84" s="35"/>
    </row>
    <row r="85" spans="2:22" ht="10" customHeight="1" x14ac:dyDescent="0.55000000000000004">
      <c r="B85" s="111">
        <v>39721</v>
      </c>
      <c r="C85" s="114">
        <v>106.83</v>
      </c>
      <c r="D85" s="95" t="str">
        <f t="shared" si="12"/>
        <v>2008/9</v>
      </c>
      <c r="E85" s="71">
        <f t="shared" si="18"/>
        <v>10000</v>
      </c>
      <c r="F85" s="74">
        <f t="shared" si="10"/>
        <v>93.606664794533373</v>
      </c>
      <c r="G85" s="83" t="str">
        <f t="shared" si="13"/>
        <v>2002/04</v>
      </c>
      <c r="H85" s="77" t="str">
        <f t="shared" si="14"/>
        <v>2023/04</v>
      </c>
      <c r="I85" s="100">
        <f>IF(AND(B85&gt;=ドル!$C$2,B85&lt;=ドル!$D$3),E85,0)</f>
        <v>10000</v>
      </c>
      <c r="J85" s="100">
        <f t="shared" si="17"/>
        <v>780000</v>
      </c>
      <c r="K85" s="130">
        <f>IF(AND(B85&gt;=ドル!$C$2,B85&lt;=ドル!$D$3),J85,NA())</f>
        <v>780000</v>
      </c>
      <c r="L85" s="68">
        <f>IF(AND(B85&gt;=ドル!$C$2,B85&lt;=ドル!$D$3),F85,0)</f>
        <v>93.606664794533373</v>
      </c>
      <c r="M85" s="87">
        <f>IFERROR(L85+M84,"")</f>
        <v>6870.3074026945378</v>
      </c>
      <c r="N85" s="98">
        <f>IF(AND(B85&gt;=ドル!$C$2,B85&lt;=ドル!$D$3),M85,0)</f>
        <v>6870.3074026945378</v>
      </c>
      <c r="O85" s="99">
        <f t="shared" si="11"/>
        <v>733954.93982985744</v>
      </c>
      <c r="P85" s="49" t="str">
        <f t="shared" si="15"/>
        <v/>
      </c>
      <c r="Q85" s="49" t="str">
        <f t="shared" si="16"/>
        <v/>
      </c>
      <c r="R85" s="35"/>
      <c r="S85" s="35"/>
      <c r="T85" s="35"/>
      <c r="U85" s="35"/>
      <c r="V85" s="35"/>
    </row>
    <row r="86" spans="2:22" ht="10" customHeight="1" x14ac:dyDescent="0.55000000000000004">
      <c r="B86" s="111">
        <v>39752</v>
      </c>
      <c r="C86" s="114">
        <v>100.58</v>
      </c>
      <c r="D86" s="95" t="str">
        <f t="shared" si="12"/>
        <v>2008/10</v>
      </c>
      <c r="E86" s="71">
        <f t="shared" si="18"/>
        <v>10000</v>
      </c>
      <c r="F86" s="74">
        <f t="shared" si="10"/>
        <v>99.423344601312394</v>
      </c>
      <c r="G86" s="83" t="str">
        <f t="shared" si="13"/>
        <v>2002/04</v>
      </c>
      <c r="H86" s="77" t="str">
        <f t="shared" si="14"/>
        <v>2023/04</v>
      </c>
      <c r="I86" s="100">
        <f>IF(AND(B86&gt;=ドル!$C$2,B86&lt;=ドル!$D$3),E86,0)</f>
        <v>10000</v>
      </c>
      <c r="J86" s="100">
        <f t="shared" si="17"/>
        <v>790000</v>
      </c>
      <c r="K86" s="130">
        <f>IF(AND(B86&gt;=ドル!$C$2,B86&lt;=ドル!$D$3),J86,NA())</f>
        <v>790000</v>
      </c>
      <c r="L86" s="68">
        <f>IF(AND(B86&gt;=ドル!$C$2,B86&lt;=ドル!$D$3),F86,0)</f>
        <v>99.423344601312394</v>
      </c>
      <c r="M86" s="87">
        <f>L86+M85</f>
        <v>6969.7307472958501</v>
      </c>
      <c r="N86" s="98">
        <f>IF(AND(B86&gt;=ドル!$C$2,B86&lt;=ドル!$D$3),M86,0)</f>
        <v>6969.7307472958501</v>
      </c>
      <c r="O86" s="99">
        <f t="shared" si="11"/>
        <v>701015.51856301655</v>
      </c>
      <c r="P86" s="49" t="str">
        <f t="shared" si="15"/>
        <v/>
      </c>
      <c r="Q86" s="49" t="str">
        <f t="shared" si="16"/>
        <v/>
      </c>
      <c r="R86" s="35"/>
      <c r="S86" s="35"/>
      <c r="T86" s="35"/>
      <c r="U86" s="35"/>
      <c r="V86" s="35"/>
    </row>
    <row r="87" spans="2:22" ht="10" customHeight="1" x14ac:dyDescent="0.55000000000000004">
      <c r="B87" s="111">
        <v>39780</v>
      </c>
      <c r="C87" s="114">
        <v>96.86</v>
      </c>
      <c r="D87" s="95" t="str">
        <f t="shared" si="12"/>
        <v>2008/11</v>
      </c>
      <c r="E87" s="71">
        <f t="shared" si="18"/>
        <v>10000</v>
      </c>
      <c r="F87" s="74">
        <f t="shared" si="10"/>
        <v>103.24179227751394</v>
      </c>
      <c r="G87" s="83" t="str">
        <f t="shared" si="13"/>
        <v>2002/04</v>
      </c>
      <c r="H87" s="77" t="str">
        <f t="shared" si="14"/>
        <v>2023/04</v>
      </c>
      <c r="I87" s="100">
        <f>IF(AND(B87&gt;=ドル!$C$2,B87&lt;=ドル!$D$3),E87,0)</f>
        <v>10000</v>
      </c>
      <c r="J87" s="100">
        <f t="shared" si="17"/>
        <v>800000</v>
      </c>
      <c r="K87" s="130">
        <f>IF(AND(B87&gt;=ドル!$C$2,B87&lt;=ドル!$D$3),J87,NA())</f>
        <v>800000</v>
      </c>
      <c r="L87" s="68">
        <f>IF(AND(B87&gt;=ドル!$C$2,B87&lt;=ドル!$D$3),F87,0)</f>
        <v>103.24179227751394</v>
      </c>
      <c r="M87" s="87">
        <f>IFERROR(L87+M86,"")</f>
        <v>7072.972539573364</v>
      </c>
      <c r="N87" s="98">
        <f>IF(AND(B87&gt;=ドル!$C$2,B87&lt;=ドル!$D$3),M87,0)</f>
        <v>7072.972539573364</v>
      </c>
      <c r="O87" s="99">
        <f t="shared" si="11"/>
        <v>685088.12018307601</v>
      </c>
      <c r="P87" s="49" t="str">
        <f t="shared" si="15"/>
        <v/>
      </c>
      <c r="Q87" s="49" t="str">
        <f t="shared" si="16"/>
        <v/>
      </c>
      <c r="R87" s="35"/>
      <c r="S87" s="35"/>
      <c r="T87" s="35"/>
      <c r="U87" s="35"/>
      <c r="V87" s="35"/>
    </row>
    <row r="88" spans="2:22" ht="10" customHeight="1" x14ac:dyDescent="0.55000000000000004">
      <c r="B88" s="111">
        <v>39812</v>
      </c>
      <c r="C88" s="114">
        <v>91.53</v>
      </c>
      <c r="D88" s="95" t="str">
        <f t="shared" si="12"/>
        <v>2008/12</v>
      </c>
      <c r="E88" s="71">
        <f t="shared" si="18"/>
        <v>10000</v>
      </c>
      <c r="F88" s="74">
        <f t="shared" si="10"/>
        <v>109.25379656943079</v>
      </c>
      <c r="G88" s="83" t="str">
        <f t="shared" si="13"/>
        <v>2002/04</v>
      </c>
      <c r="H88" s="77" t="str">
        <f t="shared" si="14"/>
        <v>2023/04</v>
      </c>
      <c r="I88" s="100">
        <f>IF(AND(B88&gt;=ドル!$C$2,B88&lt;=ドル!$D$3),E88,0)</f>
        <v>10000</v>
      </c>
      <c r="J88" s="100">
        <f t="shared" si="17"/>
        <v>810000</v>
      </c>
      <c r="K88" s="130">
        <f>IF(AND(B88&gt;=ドル!$C$2,B88&lt;=ドル!$D$3),J88,NA())</f>
        <v>810000</v>
      </c>
      <c r="L88" s="68">
        <f>IF(AND(B88&gt;=ドル!$C$2,B88&lt;=ドル!$D$3),F88,0)</f>
        <v>109.25379656943079</v>
      </c>
      <c r="M88" s="87">
        <f>L88+M87</f>
        <v>7182.2263361427949</v>
      </c>
      <c r="N88" s="98">
        <f>IF(AND(B88&gt;=ドル!$C$2,B88&lt;=ドル!$D$3),M88,0)</f>
        <v>7182.2263361427949</v>
      </c>
      <c r="O88" s="99">
        <f t="shared" si="11"/>
        <v>657389.17654715001</v>
      </c>
      <c r="P88" s="49" t="str">
        <f t="shared" si="15"/>
        <v/>
      </c>
      <c r="Q88" s="49" t="str">
        <f t="shared" si="16"/>
        <v/>
      </c>
      <c r="R88" s="35"/>
      <c r="S88" s="35"/>
      <c r="T88" s="35"/>
      <c r="U88" s="35"/>
      <c r="V88" s="35"/>
    </row>
    <row r="89" spans="2:22" ht="10" customHeight="1" x14ac:dyDescent="0.55000000000000004">
      <c r="B89" s="111">
        <v>39843</v>
      </c>
      <c r="C89" s="114">
        <v>90.43</v>
      </c>
      <c r="D89" s="95" t="str">
        <f t="shared" si="12"/>
        <v>2009/1</v>
      </c>
      <c r="E89" s="71">
        <f t="shared" si="18"/>
        <v>10000</v>
      </c>
      <c r="F89" s="74">
        <f t="shared" si="10"/>
        <v>110.58277120424637</v>
      </c>
      <c r="G89" s="83" t="str">
        <f t="shared" si="13"/>
        <v>2002/04</v>
      </c>
      <c r="H89" s="77" t="str">
        <f t="shared" si="14"/>
        <v>2023/04</v>
      </c>
      <c r="I89" s="100">
        <f>IF(AND(B89&gt;=ドル!$C$2,B89&lt;=ドル!$D$3),E89,0)</f>
        <v>10000</v>
      </c>
      <c r="J89" s="100">
        <f t="shared" si="17"/>
        <v>820000</v>
      </c>
      <c r="K89" s="130">
        <f>IF(AND(B89&gt;=ドル!$C$2,B89&lt;=ドル!$D$3),J89,NA())</f>
        <v>820000</v>
      </c>
      <c r="L89" s="68">
        <f>IF(AND(B89&gt;=ドル!$C$2,B89&lt;=ドル!$D$3),F89,0)</f>
        <v>110.58277120424637</v>
      </c>
      <c r="M89" s="87">
        <f>IFERROR(L89+M88,"")</f>
        <v>7292.8091073470414</v>
      </c>
      <c r="N89" s="98">
        <f>IF(AND(B89&gt;=ドル!$C$2,B89&lt;=ドル!$D$3),M89,0)</f>
        <v>7292.8091073470414</v>
      </c>
      <c r="O89" s="99">
        <f t="shared" si="11"/>
        <v>659488.72757739306</v>
      </c>
      <c r="P89" s="49" t="str">
        <f t="shared" si="15"/>
        <v/>
      </c>
      <c r="Q89" s="49" t="str">
        <f t="shared" si="16"/>
        <v/>
      </c>
      <c r="R89" s="35"/>
      <c r="S89" s="35"/>
      <c r="T89" s="35"/>
      <c r="U89" s="35"/>
      <c r="V89" s="35"/>
    </row>
    <row r="90" spans="2:22" ht="10" customHeight="1" x14ac:dyDescent="0.55000000000000004">
      <c r="B90" s="111">
        <v>39871</v>
      </c>
      <c r="C90" s="114">
        <v>92.45</v>
      </c>
      <c r="D90" s="95" t="str">
        <f t="shared" si="12"/>
        <v>2009/2</v>
      </c>
      <c r="E90" s="71">
        <f t="shared" si="18"/>
        <v>10000</v>
      </c>
      <c r="F90" s="74">
        <f t="shared" si="10"/>
        <v>108.1665765278529</v>
      </c>
      <c r="G90" s="83" t="str">
        <f t="shared" si="13"/>
        <v>2002/04</v>
      </c>
      <c r="H90" s="77" t="str">
        <f t="shared" si="14"/>
        <v>2023/04</v>
      </c>
      <c r="I90" s="100">
        <f>IF(AND(B90&gt;=ドル!$C$2,B90&lt;=ドル!$D$3),E90,0)</f>
        <v>10000</v>
      </c>
      <c r="J90" s="100">
        <f t="shared" si="17"/>
        <v>830000</v>
      </c>
      <c r="K90" s="130">
        <f>IF(AND(B90&gt;=ドル!$C$2,B90&lt;=ドル!$D$3),J90,NA())</f>
        <v>830000</v>
      </c>
      <c r="L90" s="68">
        <f>IF(AND(B90&gt;=ドル!$C$2,B90&lt;=ドル!$D$3),F90,0)</f>
        <v>108.1665765278529</v>
      </c>
      <c r="M90" s="87">
        <f>L90+M89</f>
        <v>7400.9756838748945</v>
      </c>
      <c r="N90" s="98">
        <f>IF(AND(B90&gt;=ドル!$C$2,B90&lt;=ドル!$D$3),M90,0)</f>
        <v>7400.9756838748945</v>
      </c>
      <c r="O90" s="99">
        <f t="shared" si="11"/>
        <v>684220.20197423396</v>
      </c>
      <c r="P90" s="49" t="str">
        <f t="shared" si="15"/>
        <v/>
      </c>
      <c r="Q90" s="49" t="str">
        <f t="shared" si="16"/>
        <v/>
      </c>
      <c r="R90" s="35"/>
      <c r="S90" s="35"/>
      <c r="T90" s="35"/>
      <c r="U90" s="35"/>
      <c r="V90" s="35"/>
    </row>
    <row r="91" spans="2:22" ht="10" customHeight="1" x14ac:dyDescent="0.55000000000000004">
      <c r="B91" s="111">
        <v>39903</v>
      </c>
      <c r="C91" s="114">
        <v>98</v>
      </c>
      <c r="D91" s="95" t="str">
        <f t="shared" si="12"/>
        <v>2009/3</v>
      </c>
      <c r="E91" s="71">
        <f t="shared" si="18"/>
        <v>10000</v>
      </c>
      <c r="F91" s="74">
        <f t="shared" si="10"/>
        <v>102.04081632653062</v>
      </c>
      <c r="G91" s="83" t="str">
        <f t="shared" si="13"/>
        <v>2002/04</v>
      </c>
      <c r="H91" s="77" t="str">
        <f t="shared" si="14"/>
        <v>2023/04</v>
      </c>
      <c r="I91" s="100">
        <f>IF(AND(B91&gt;=ドル!$C$2,B91&lt;=ドル!$D$3),E91,0)</f>
        <v>10000</v>
      </c>
      <c r="J91" s="100">
        <f t="shared" si="17"/>
        <v>840000</v>
      </c>
      <c r="K91" s="130">
        <f>IF(AND(B91&gt;=ドル!$C$2,B91&lt;=ドル!$D$3),J91,NA())</f>
        <v>840000</v>
      </c>
      <c r="L91" s="68">
        <f>IF(AND(B91&gt;=ドル!$C$2,B91&lt;=ドル!$D$3),F91,0)</f>
        <v>102.04081632653062</v>
      </c>
      <c r="M91" s="87">
        <f>IFERROR(L91+M90,"")</f>
        <v>7503.0165002014255</v>
      </c>
      <c r="N91" s="98">
        <f>IF(AND(B91&gt;=ドル!$C$2,B91&lt;=ドル!$D$3),M91,0)</f>
        <v>7503.0165002014255</v>
      </c>
      <c r="O91" s="99">
        <f t="shared" si="11"/>
        <v>735295.6170197397</v>
      </c>
      <c r="P91" s="49" t="str">
        <f t="shared" si="15"/>
        <v/>
      </c>
      <c r="Q91" s="49" t="str">
        <f t="shared" si="16"/>
        <v/>
      </c>
      <c r="R91" s="35"/>
      <c r="S91" s="35"/>
      <c r="T91" s="35"/>
      <c r="U91" s="35"/>
      <c r="V91" s="35"/>
    </row>
    <row r="92" spans="2:22" ht="10" customHeight="1" x14ac:dyDescent="0.55000000000000004">
      <c r="B92" s="111">
        <v>39933</v>
      </c>
      <c r="C92" s="114">
        <v>99.12</v>
      </c>
      <c r="D92" s="95" t="str">
        <f t="shared" si="12"/>
        <v>2009/4</v>
      </c>
      <c r="E92" s="71">
        <f t="shared" si="18"/>
        <v>10000</v>
      </c>
      <c r="F92" s="74">
        <f t="shared" si="10"/>
        <v>100.88781275221953</v>
      </c>
      <c r="G92" s="83" t="str">
        <f t="shared" si="13"/>
        <v>2002/04</v>
      </c>
      <c r="H92" s="77" t="str">
        <f t="shared" si="14"/>
        <v>2023/04</v>
      </c>
      <c r="I92" s="100">
        <f>IF(AND(B92&gt;=ドル!$C$2,B92&lt;=ドル!$D$3),E92,0)</f>
        <v>10000</v>
      </c>
      <c r="J92" s="100">
        <f t="shared" si="17"/>
        <v>850000</v>
      </c>
      <c r="K92" s="130">
        <f>IF(AND(B92&gt;=ドル!$C$2,B92&lt;=ドル!$D$3),J92,NA())</f>
        <v>850000</v>
      </c>
      <c r="L92" s="68">
        <f>IF(AND(B92&gt;=ドル!$C$2,B92&lt;=ドル!$D$3),F92,0)</f>
        <v>100.88781275221953</v>
      </c>
      <c r="M92" s="87">
        <f>L92+M91</f>
        <v>7603.9043129536449</v>
      </c>
      <c r="N92" s="98">
        <f>IF(AND(B92&gt;=ドル!$C$2,B92&lt;=ドル!$D$3),M92,0)</f>
        <v>7603.9043129536449</v>
      </c>
      <c r="O92" s="99">
        <f t="shared" si="11"/>
        <v>753698.99549996527</v>
      </c>
      <c r="P92" s="49" t="str">
        <f t="shared" si="15"/>
        <v/>
      </c>
      <c r="Q92" s="49" t="str">
        <f t="shared" si="16"/>
        <v/>
      </c>
      <c r="R92" s="35"/>
      <c r="S92" s="35"/>
      <c r="T92" s="35"/>
      <c r="U92" s="35"/>
      <c r="V92" s="35"/>
    </row>
    <row r="93" spans="2:22" ht="10" customHeight="1" x14ac:dyDescent="0.55000000000000004">
      <c r="B93" s="111">
        <v>39962</v>
      </c>
      <c r="C93" s="114">
        <v>96.3</v>
      </c>
      <c r="D93" s="95" t="str">
        <f t="shared" si="12"/>
        <v>2009/5</v>
      </c>
      <c r="E93" s="71">
        <f t="shared" si="18"/>
        <v>10000</v>
      </c>
      <c r="F93" s="74">
        <f t="shared" si="10"/>
        <v>103.84215991692628</v>
      </c>
      <c r="G93" s="83" t="str">
        <f t="shared" si="13"/>
        <v>2002/04</v>
      </c>
      <c r="H93" s="77" t="str">
        <f t="shared" si="14"/>
        <v>2023/04</v>
      </c>
      <c r="I93" s="100">
        <f>IF(AND(B93&gt;=ドル!$C$2,B93&lt;=ドル!$D$3),E93,0)</f>
        <v>10000</v>
      </c>
      <c r="J93" s="100">
        <f t="shared" si="17"/>
        <v>860000</v>
      </c>
      <c r="K93" s="130">
        <f>IF(AND(B93&gt;=ドル!$C$2,B93&lt;=ドル!$D$3),J93,NA())</f>
        <v>860000</v>
      </c>
      <c r="L93" s="68">
        <f>IF(AND(B93&gt;=ドル!$C$2,B93&lt;=ドル!$D$3),F93,0)</f>
        <v>103.84215991692628</v>
      </c>
      <c r="M93" s="87">
        <f>IFERROR(L93+M92,"")</f>
        <v>7707.7464728705709</v>
      </c>
      <c r="N93" s="98">
        <f>IF(AND(B93&gt;=ドル!$C$2,B93&lt;=ドル!$D$3),M93,0)</f>
        <v>7707.7464728705709</v>
      </c>
      <c r="O93" s="99">
        <f t="shared" si="11"/>
        <v>742255.98533743597</v>
      </c>
      <c r="P93" s="49" t="str">
        <f t="shared" si="15"/>
        <v/>
      </c>
      <c r="Q93" s="49" t="str">
        <f t="shared" si="16"/>
        <v/>
      </c>
      <c r="R93" s="35"/>
      <c r="S93" s="35"/>
      <c r="T93" s="35"/>
      <c r="U93" s="35"/>
      <c r="V93" s="35"/>
    </row>
    <row r="94" spans="2:22" ht="10" customHeight="1" x14ac:dyDescent="0.55000000000000004">
      <c r="B94" s="111">
        <v>39994</v>
      </c>
      <c r="C94" s="114">
        <v>96.57</v>
      </c>
      <c r="D94" s="95" t="str">
        <f t="shared" si="12"/>
        <v>2009/6</v>
      </c>
      <c r="E94" s="71">
        <f t="shared" si="18"/>
        <v>10000</v>
      </c>
      <c r="F94" s="74">
        <f t="shared" si="10"/>
        <v>103.55182768975874</v>
      </c>
      <c r="G94" s="83" t="str">
        <f t="shared" si="13"/>
        <v>2002/04</v>
      </c>
      <c r="H94" s="77" t="str">
        <f t="shared" si="14"/>
        <v>2023/04</v>
      </c>
      <c r="I94" s="100">
        <f>IF(AND(B94&gt;=ドル!$C$2,B94&lt;=ドル!$D$3),E94,0)</f>
        <v>10000</v>
      </c>
      <c r="J94" s="100">
        <f t="shared" si="17"/>
        <v>870000</v>
      </c>
      <c r="K94" s="130">
        <f>IF(AND(B94&gt;=ドル!$C$2,B94&lt;=ドル!$D$3),J94,NA())</f>
        <v>870000</v>
      </c>
      <c r="L94" s="68">
        <f>IF(AND(B94&gt;=ドル!$C$2,B94&lt;=ドル!$D$3),F94,0)</f>
        <v>103.55182768975874</v>
      </c>
      <c r="M94" s="87">
        <f>L94+M93</f>
        <v>7811.2983005603292</v>
      </c>
      <c r="N94" s="98">
        <f>IF(AND(B94&gt;=ドル!$C$2,B94&lt;=ドル!$D$3),M94,0)</f>
        <v>7811.2983005603292</v>
      </c>
      <c r="O94" s="99">
        <f t="shared" si="11"/>
        <v>754337.07688511093</v>
      </c>
      <c r="P94" s="49" t="str">
        <f t="shared" si="15"/>
        <v/>
      </c>
      <c r="Q94" s="49" t="str">
        <f t="shared" si="16"/>
        <v/>
      </c>
      <c r="R94" s="35"/>
      <c r="S94" s="35"/>
      <c r="T94" s="35"/>
      <c r="U94" s="35"/>
      <c r="V94" s="35"/>
    </row>
    <row r="95" spans="2:22" ht="10" customHeight="1" x14ac:dyDescent="0.55000000000000004">
      <c r="B95" s="111">
        <v>40025</v>
      </c>
      <c r="C95" s="114">
        <v>94.52</v>
      </c>
      <c r="D95" s="95" t="str">
        <f t="shared" si="12"/>
        <v>2009/7</v>
      </c>
      <c r="E95" s="71">
        <f t="shared" si="18"/>
        <v>10000</v>
      </c>
      <c r="F95" s="74">
        <f t="shared" si="10"/>
        <v>105.79771476936098</v>
      </c>
      <c r="G95" s="83" t="str">
        <f t="shared" si="13"/>
        <v>2002/04</v>
      </c>
      <c r="H95" s="77" t="str">
        <f t="shared" si="14"/>
        <v>2023/04</v>
      </c>
      <c r="I95" s="100">
        <f>IF(AND(B95&gt;=ドル!$C$2,B95&lt;=ドル!$D$3),E95,0)</f>
        <v>10000</v>
      </c>
      <c r="J95" s="100">
        <f t="shared" si="17"/>
        <v>880000</v>
      </c>
      <c r="K95" s="130">
        <f>IF(AND(B95&gt;=ドル!$C$2,B95&lt;=ドル!$D$3),J95,NA())</f>
        <v>880000</v>
      </c>
      <c r="L95" s="68">
        <f>IF(AND(B95&gt;=ドル!$C$2,B95&lt;=ドル!$D$3),F95,0)</f>
        <v>105.79771476936098</v>
      </c>
      <c r="M95" s="87">
        <f>L95+M94</f>
        <v>7917.0960153296901</v>
      </c>
      <c r="N95" s="98">
        <f>IF(AND(B95&gt;=ドル!$C$2,B95&lt;=ドル!$D$3),M95,0)</f>
        <v>7917.0960153296901</v>
      </c>
      <c r="O95" s="99">
        <f t="shared" si="11"/>
        <v>748323.91536896222</v>
      </c>
      <c r="P95" s="49" t="str">
        <f t="shared" si="15"/>
        <v/>
      </c>
      <c r="Q95" s="49" t="str">
        <f t="shared" si="16"/>
        <v/>
      </c>
      <c r="R95" s="35"/>
      <c r="S95" s="35"/>
      <c r="T95" s="35"/>
      <c r="U95" s="35"/>
      <c r="V95" s="35"/>
    </row>
    <row r="96" spans="2:22" ht="10" customHeight="1" x14ac:dyDescent="0.55000000000000004">
      <c r="B96" s="111">
        <v>40056</v>
      </c>
      <c r="C96" s="114">
        <v>94.91</v>
      </c>
      <c r="D96" s="95" t="str">
        <f t="shared" si="12"/>
        <v>2009/8</v>
      </c>
      <c r="E96" s="71">
        <f t="shared" si="18"/>
        <v>10000</v>
      </c>
      <c r="F96" s="74">
        <f t="shared" si="10"/>
        <v>105.36297545042672</v>
      </c>
      <c r="G96" s="83" t="str">
        <f t="shared" si="13"/>
        <v>2002/04</v>
      </c>
      <c r="H96" s="77" t="str">
        <f t="shared" si="14"/>
        <v>2023/04</v>
      </c>
      <c r="I96" s="100">
        <f>IF(AND(B96&gt;=ドル!$C$2,B96&lt;=ドル!$D$3),E96,0)</f>
        <v>10000</v>
      </c>
      <c r="J96" s="100">
        <f t="shared" si="17"/>
        <v>890000</v>
      </c>
      <c r="K96" s="130">
        <f>IF(AND(B96&gt;=ドル!$C$2,B96&lt;=ドル!$D$3),J96,NA())</f>
        <v>890000</v>
      </c>
      <c r="L96" s="68">
        <f>IF(AND(B96&gt;=ドル!$C$2,B96&lt;=ドル!$D$3),F96,0)</f>
        <v>105.36297545042672</v>
      </c>
      <c r="M96" s="87">
        <f>IFERROR(L96+M95,"")</f>
        <v>8022.4589907801164</v>
      </c>
      <c r="N96" s="98">
        <f>IF(AND(B96&gt;=ドル!$C$2,B96&lt;=ドル!$D$3),M96,0)</f>
        <v>8022.4589907801164</v>
      </c>
      <c r="O96" s="99">
        <f t="shared" si="11"/>
        <v>761411.58281494083</v>
      </c>
      <c r="P96" s="49" t="str">
        <f t="shared" si="15"/>
        <v/>
      </c>
      <c r="Q96" s="49" t="str">
        <f t="shared" si="16"/>
        <v/>
      </c>
      <c r="R96" s="35"/>
      <c r="S96" s="35"/>
      <c r="T96" s="35"/>
      <c r="U96" s="35"/>
      <c r="V96" s="35"/>
    </row>
    <row r="97" spans="2:22" ht="10" customHeight="1" x14ac:dyDescent="0.55000000000000004">
      <c r="B97" s="111">
        <v>40086</v>
      </c>
      <c r="C97" s="114">
        <v>91.55</v>
      </c>
      <c r="D97" s="95" t="str">
        <f t="shared" si="12"/>
        <v>2009/9</v>
      </c>
      <c r="E97" s="71">
        <f t="shared" si="18"/>
        <v>10000</v>
      </c>
      <c r="F97" s="74">
        <f t="shared" si="10"/>
        <v>109.22992900054615</v>
      </c>
      <c r="G97" s="83" t="str">
        <f t="shared" si="13"/>
        <v>2002/04</v>
      </c>
      <c r="H97" s="77" t="str">
        <f t="shared" si="14"/>
        <v>2023/04</v>
      </c>
      <c r="I97" s="100">
        <f>IF(AND(B97&gt;=ドル!$C$2,B97&lt;=ドル!$D$3),E97,0)</f>
        <v>10000</v>
      </c>
      <c r="J97" s="100">
        <f t="shared" si="17"/>
        <v>900000</v>
      </c>
      <c r="K97" s="130">
        <f>IF(AND(B97&gt;=ドル!$C$2,B97&lt;=ドル!$D$3),J97,NA())</f>
        <v>900000</v>
      </c>
      <c r="L97" s="68">
        <f>IF(AND(B97&gt;=ドル!$C$2,B97&lt;=ドル!$D$3),F97,0)</f>
        <v>109.22992900054615</v>
      </c>
      <c r="M97" s="87">
        <f>L97+M96</f>
        <v>8131.6889197806622</v>
      </c>
      <c r="N97" s="98">
        <f>IF(AND(B97&gt;=ドル!$C$2,B97&lt;=ドル!$D$3),M97,0)</f>
        <v>8131.6889197806622</v>
      </c>
      <c r="O97" s="99">
        <f t="shared" si="11"/>
        <v>744456.12060591963</v>
      </c>
      <c r="P97" s="49" t="str">
        <f t="shared" si="15"/>
        <v/>
      </c>
      <c r="Q97" s="49" t="str">
        <f t="shared" si="16"/>
        <v/>
      </c>
      <c r="R97" s="35"/>
      <c r="S97" s="35"/>
      <c r="T97" s="35"/>
      <c r="U97" s="35"/>
      <c r="V97" s="35"/>
    </row>
    <row r="98" spans="2:22" ht="10" customHeight="1" x14ac:dyDescent="0.55000000000000004">
      <c r="B98" s="111">
        <v>40116</v>
      </c>
      <c r="C98" s="114">
        <v>90.36</v>
      </c>
      <c r="D98" s="95" t="str">
        <f t="shared" si="12"/>
        <v>2009/10</v>
      </c>
      <c r="E98" s="71">
        <f t="shared" si="18"/>
        <v>10000</v>
      </c>
      <c r="F98" s="74">
        <f t="shared" si="10"/>
        <v>110.66843736166446</v>
      </c>
      <c r="G98" s="83" t="str">
        <f t="shared" si="13"/>
        <v>2002/04</v>
      </c>
      <c r="H98" s="77" t="str">
        <f t="shared" si="14"/>
        <v>2023/04</v>
      </c>
      <c r="I98" s="100">
        <f>IF(AND(B98&gt;=ドル!$C$2,B98&lt;=ドル!$D$3),E98,0)</f>
        <v>10000</v>
      </c>
      <c r="J98" s="100">
        <f t="shared" si="17"/>
        <v>910000</v>
      </c>
      <c r="K98" s="130">
        <f>IF(AND(B98&gt;=ドル!$C$2,B98&lt;=ドル!$D$3),J98,NA())</f>
        <v>910000</v>
      </c>
      <c r="L98" s="68">
        <f>IF(AND(B98&gt;=ドル!$C$2,B98&lt;=ドル!$D$3),F98,0)</f>
        <v>110.66843736166446</v>
      </c>
      <c r="M98" s="87">
        <f>IFERROR(L98+M97,"")</f>
        <v>8242.3573571423258</v>
      </c>
      <c r="N98" s="98">
        <f>IF(AND(B98&gt;=ドル!$C$2,B98&lt;=ドル!$D$3),M98,0)</f>
        <v>8242.3573571423258</v>
      </c>
      <c r="O98" s="99">
        <f t="shared" si="11"/>
        <v>744779.41079138056</v>
      </c>
      <c r="P98" s="49" t="str">
        <f t="shared" si="15"/>
        <v/>
      </c>
      <c r="Q98" s="49" t="str">
        <f t="shared" si="16"/>
        <v/>
      </c>
      <c r="R98" s="35"/>
      <c r="S98" s="35"/>
      <c r="T98" s="35"/>
      <c r="U98" s="35"/>
      <c r="V98" s="35"/>
    </row>
    <row r="99" spans="2:22" ht="10" customHeight="1" x14ac:dyDescent="0.55000000000000004">
      <c r="B99" s="111">
        <v>40147</v>
      </c>
      <c r="C99" s="114">
        <v>89.22</v>
      </c>
      <c r="D99" s="95" t="str">
        <f t="shared" si="12"/>
        <v>2009/11</v>
      </c>
      <c r="E99" s="71">
        <f t="shared" si="18"/>
        <v>10000</v>
      </c>
      <c r="F99" s="74">
        <f t="shared" si="10"/>
        <v>112.08249271463798</v>
      </c>
      <c r="G99" s="83" t="str">
        <f t="shared" si="13"/>
        <v>2002/04</v>
      </c>
      <c r="H99" s="77" t="str">
        <f t="shared" si="14"/>
        <v>2023/04</v>
      </c>
      <c r="I99" s="100">
        <f>IF(AND(B99&gt;=ドル!$C$2,B99&lt;=ドル!$D$3),E99,0)</f>
        <v>10000</v>
      </c>
      <c r="J99" s="100">
        <f t="shared" si="17"/>
        <v>920000</v>
      </c>
      <c r="K99" s="130">
        <f>IF(AND(B99&gt;=ドル!$C$2,B99&lt;=ドル!$D$3),J99,NA())</f>
        <v>920000</v>
      </c>
      <c r="L99" s="68">
        <f>IF(AND(B99&gt;=ドル!$C$2,B99&lt;=ドル!$D$3),F99,0)</f>
        <v>112.08249271463798</v>
      </c>
      <c r="M99" s="87">
        <f>L99+M98</f>
        <v>8354.4398498569644</v>
      </c>
      <c r="N99" s="98">
        <f>IF(AND(B99&gt;=ドル!$C$2,B99&lt;=ドル!$D$3),M99,0)</f>
        <v>8354.4398498569644</v>
      </c>
      <c r="O99" s="99">
        <f t="shared" si="11"/>
        <v>745383.12340423837</v>
      </c>
      <c r="P99" s="49" t="str">
        <f t="shared" si="15"/>
        <v/>
      </c>
      <c r="Q99" s="49" t="str">
        <f t="shared" si="16"/>
        <v/>
      </c>
      <c r="R99" s="35"/>
      <c r="S99" s="35"/>
      <c r="T99" s="35"/>
      <c r="U99" s="35"/>
      <c r="V99" s="35"/>
    </row>
    <row r="100" spans="2:22" ht="10" customHeight="1" x14ac:dyDescent="0.55000000000000004">
      <c r="B100" s="111">
        <v>40177</v>
      </c>
      <c r="C100" s="114">
        <v>89.57</v>
      </c>
      <c r="D100" s="95" t="str">
        <f t="shared" si="12"/>
        <v>2009/12</v>
      </c>
      <c r="E100" s="71">
        <f t="shared" si="18"/>
        <v>10000</v>
      </c>
      <c r="F100" s="74">
        <f t="shared" si="10"/>
        <v>111.64452383610585</v>
      </c>
      <c r="G100" s="83" t="str">
        <f t="shared" si="13"/>
        <v>2002/04</v>
      </c>
      <c r="H100" s="77" t="str">
        <f t="shared" si="14"/>
        <v>2023/04</v>
      </c>
      <c r="I100" s="100">
        <f>IF(AND(B100&gt;=ドル!$C$2,B100&lt;=ドル!$D$3),E100,0)</f>
        <v>10000</v>
      </c>
      <c r="J100" s="100">
        <f t="shared" si="17"/>
        <v>930000</v>
      </c>
      <c r="K100" s="130">
        <f>IF(AND(B100&gt;=ドル!$C$2,B100&lt;=ドル!$D$3),J100,NA())</f>
        <v>930000</v>
      </c>
      <c r="L100" s="68">
        <f>IF(AND(B100&gt;=ドル!$C$2,B100&lt;=ドル!$D$3),F100,0)</f>
        <v>111.64452383610585</v>
      </c>
      <c r="M100" s="87">
        <f>IFERROR(L100+M99,"")</f>
        <v>8466.084373693071</v>
      </c>
      <c r="N100" s="98">
        <f>IF(AND(B100&gt;=ドル!$C$2,B100&lt;=ドル!$D$3),M100,0)</f>
        <v>8466.084373693071</v>
      </c>
      <c r="O100" s="99">
        <f t="shared" si="11"/>
        <v>758307.17735168827</v>
      </c>
      <c r="P100" s="49" t="str">
        <f t="shared" si="15"/>
        <v/>
      </c>
      <c r="Q100" s="49" t="str">
        <f t="shared" si="16"/>
        <v/>
      </c>
      <c r="R100" s="35"/>
      <c r="S100" s="35"/>
      <c r="T100" s="35"/>
      <c r="U100" s="35"/>
      <c r="V100" s="35"/>
    </row>
    <row r="101" spans="2:22" ht="10" customHeight="1" x14ac:dyDescent="0.55000000000000004">
      <c r="B101" s="111">
        <v>40207</v>
      </c>
      <c r="C101" s="114">
        <v>91.23</v>
      </c>
      <c r="D101" s="95" t="str">
        <f t="shared" si="12"/>
        <v>2010/1</v>
      </c>
      <c r="E101" s="71">
        <f t="shared" si="18"/>
        <v>10000</v>
      </c>
      <c r="F101" s="74">
        <f t="shared" si="10"/>
        <v>109.61306587745258</v>
      </c>
      <c r="G101" s="83" t="str">
        <f t="shared" si="13"/>
        <v>2002/04</v>
      </c>
      <c r="H101" s="77" t="str">
        <f t="shared" si="14"/>
        <v>2023/04</v>
      </c>
      <c r="I101" s="100">
        <f>IF(AND(B101&gt;=ドル!$C$2,B101&lt;=ドル!$D$3),E101,0)</f>
        <v>10000</v>
      </c>
      <c r="J101" s="100">
        <f t="shared" si="17"/>
        <v>940000</v>
      </c>
      <c r="K101" s="130">
        <f>IF(AND(B101&gt;=ドル!$C$2,B101&lt;=ドル!$D$3),J101,NA())</f>
        <v>940000</v>
      </c>
      <c r="L101" s="68">
        <f>IF(AND(B101&gt;=ドル!$C$2,B101&lt;=ドル!$D$3),F101,0)</f>
        <v>109.61306587745258</v>
      </c>
      <c r="M101" s="87">
        <f>L101+M100</f>
        <v>8575.6974395705238</v>
      </c>
      <c r="N101" s="98">
        <f>IF(AND(B101&gt;=ドル!$C$2,B101&lt;=ドル!$D$3),M101,0)</f>
        <v>8575.6974395705238</v>
      </c>
      <c r="O101" s="99">
        <f t="shared" si="11"/>
        <v>782360.87741201895</v>
      </c>
      <c r="P101" s="49" t="str">
        <f t="shared" si="15"/>
        <v/>
      </c>
      <c r="Q101" s="49" t="str">
        <f t="shared" si="16"/>
        <v/>
      </c>
      <c r="R101" s="35"/>
      <c r="S101" s="35"/>
      <c r="T101" s="35"/>
      <c r="U101" s="35"/>
      <c r="V101" s="35"/>
    </row>
    <row r="102" spans="2:22" ht="10" customHeight="1" x14ac:dyDescent="0.55000000000000004">
      <c r="B102" s="111">
        <v>40235</v>
      </c>
      <c r="C102" s="114">
        <v>90.37</v>
      </c>
      <c r="D102" s="95" t="str">
        <f t="shared" si="12"/>
        <v>2010/2</v>
      </c>
      <c r="E102" s="71">
        <f t="shared" si="18"/>
        <v>10000</v>
      </c>
      <c r="F102" s="74">
        <f t="shared" si="10"/>
        <v>110.65619121389841</v>
      </c>
      <c r="G102" s="83" t="str">
        <f t="shared" si="13"/>
        <v>2002/04</v>
      </c>
      <c r="H102" s="77" t="str">
        <f t="shared" si="14"/>
        <v>2023/04</v>
      </c>
      <c r="I102" s="100">
        <f>IF(AND(B102&gt;=ドル!$C$2,B102&lt;=ドル!$D$3),E102,0)</f>
        <v>10000</v>
      </c>
      <c r="J102" s="100">
        <f t="shared" si="17"/>
        <v>950000</v>
      </c>
      <c r="K102" s="130">
        <f>IF(AND(B102&gt;=ドル!$C$2,B102&lt;=ドル!$D$3),J102,NA())</f>
        <v>950000</v>
      </c>
      <c r="L102" s="68">
        <f>IF(AND(B102&gt;=ドル!$C$2,B102&lt;=ドル!$D$3),F102,0)</f>
        <v>110.65619121389841</v>
      </c>
      <c r="M102" s="87">
        <f>IFERROR(L102+M101,"")</f>
        <v>8686.3536307844224</v>
      </c>
      <c r="N102" s="98">
        <f>IF(AND(B102&gt;=ドル!$C$2,B102&lt;=ドル!$D$3),M102,0)</f>
        <v>8686.3536307844224</v>
      </c>
      <c r="O102" s="99">
        <f t="shared" si="11"/>
        <v>784985.77761398826</v>
      </c>
      <c r="P102" s="49" t="str">
        <f t="shared" si="15"/>
        <v/>
      </c>
      <c r="Q102" s="49" t="str">
        <f t="shared" si="16"/>
        <v/>
      </c>
      <c r="R102" s="35"/>
      <c r="S102" s="35"/>
      <c r="T102" s="35"/>
      <c r="U102" s="35"/>
      <c r="V102" s="35"/>
    </row>
    <row r="103" spans="2:22" ht="10" customHeight="1" x14ac:dyDescent="0.55000000000000004">
      <c r="B103" s="111">
        <v>40268</v>
      </c>
      <c r="C103" s="114">
        <v>90.54</v>
      </c>
      <c r="D103" s="95" t="str">
        <f t="shared" si="12"/>
        <v>2010/3</v>
      </c>
      <c r="E103" s="71">
        <f t="shared" si="18"/>
        <v>10000</v>
      </c>
      <c r="F103" s="74">
        <f t="shared" si="10"/>
        <v>110.44842058758559</v>
      </c>
      <c r="G103" s="83" t="str">
        <f t="shared" si="13"/>
        <v>2002/04</v>
      </c>
      <c r="H103" s="77" t="str">
        <f t="shared" si="14"/>
        <v>2023/04</v>
      </c>
      <c r="I103" s="100">
        <f>IF(AND(B103&gt;=ドル!$C$2,B103&lt;=ドル!$D$3),E103,0)</f>
        <v>10000</v>
      </c>
      <c r="J103" s="100">
        <f t="shared" si="17"/>
        <v>960000</v>
      </c>
      <c r="K103" s="130">
        <f>IF(AND(B103&gt;=ドル!$C$2,B103&lt;=ドル!$D$3),J103,NA())</f>
        <v>960000</v>
      </c>
      <c r="L103" s="68">
        <f>IF(AND(B103&gt;=ドル!$C$2,B103&lt;=ドル!$D$3),F103,0)</f>
        <v>110.44842058758559</v>
      </c>
      <c r="M103" s="87">
        <f>L103+M102</f>
        <v>8796.8020513720076</v>
      </c>
      <c r="N103" s="98">
        <f>IF(AND(B103&gt;=ドル!$C$2,B103&lt;=ドル!$D$3),M103,0)</f>
        <v>8796.8020513720076</v>
      </c>
      <c r="O103" s="99">
        <f t="shared" si="11"/>
        <v>796462.45773122157</v>
      </c>
      <c r="P103" s="49" t="str">
        <f t="shared" si="15"/>
        <v/>
      </c>
      <c r="Q103" s="49" t="str">
        <f t="shared" si="16"/>
        <v/>
      </c>
      <c r="R103" s="35"/>
      <c r="S103" s="35"/>
      <c r="T103" s="35"/>
      <c r="U103" s="35"/>
      <c r="V103" s="35"/>
    </row>
    <row r="104" spans="2:22" ht="10" customHeight="1" x14ac:dyDescent="0.55000000000000004">
      <c r="B104" s="111">
        <v>40298</v>
      </c>
      <c r="C104" s="114">
        <v>93.42</v>
      </c>
      <c r="D104" s="95" t="str">
        <f t="shared" si="12"/>
        <v>2010/4</v>
      </c>
      <c r="E104" s="71">
        <f t="shared" si="18"/>
        <v>10000</v>
      </c>
      <c r="F104" s="74">
        <f t="shared" si="10"/>
        <v>107.04345964461571</v>
      </c>
      <c r="G104" s="83" t="str">
        <f t="shared" si="13"/>
        <v>2002/04</v>
      </c>
      <c r="H104" s="77" t="str">
        <f t="shared" si="14"/>
        <v>2023/04</v>
      </c>
      <c r="I104" s="100">
        <f>IF(AND(B104&gt;=ドル!$C$2,B104&lt;=ドル!$D$3),E104,0)</f>
        <v>10000</v>
      </c>
      <c r="J104" s="100">
        <f t="shared" si="17"/>
        <v>970000</v>
      </c>
      <c r="K104" s="130">
        <f>IF(AND(B104&gt;=ドル!$C$2,B104&lt;=ドル!$D$3),J104,NA())</f>
        <v>970000</v>
      </c>
      <c r="L104" s="68">
        <f>IF(AND(B104&gt;=ドル!$C$2,B104&lt;=ドル!$D$3),F104,0)</f>
        <v>107.04345964461571</v>
      </c>
      <c r="M104" s="87">
        <f>IFERROR(L104+M103,"")</f>
        <v>8903.8455110166233</v>
      </c>
      <c r="N104" s="98">
        <f>IF(AND(B104&gt;=ドル!$C$2,B104&lt;=ドル!$D$3),M104,0)</f>
        <v>8903.8455110166233</v>
      </c>
      <c r="O104" s="99">
        <f t="shared" si="11"/>
        <v>831797.24763917294</v>
      </c>
      <c r="P104" s="49" t="str">
        <f t="shared" si="15"/>
        <v/>
      </c>
      <c r="Q104" s="49" t="str">
        <f t="shared" si="16"/>
        <v/>
      </c>
      <c r="R104" s="35"/>
      <c r="S104" s="35"/>
      <c r="T104" s="35"/>
      <c r="U104" s="35"/>
      <c r="V104" s="35"/>
    </row>
    <row r="105" spans="2:22" ht="10" customHeight="1" x14ac:dyDescent="0.55000000000000004">
      <c r="B105" s="111">
        <v>40329</v>
      </c>
      <c r="C105" s="114">
        <v>91.7</v>
      </c>
      <c r="D105" s="95" t="str">
        <f t="shared" si="12"/>
        <v>2010/5</v>
      </c>
      <c r="E105" s="71">
        <f t="shared" si="18"/>
        <v>10000</v>
      </c>
      <c r="F105" s="74">
        <f t="shared" si="10"/>
        <v>109.05125408942203</v>
      </c>
      <c r="G105" s="83" t="str">
        <f t="shared" si="13"/>
        <v>2002/04</v>
      </c>
      <c r="H105" s="77" t="str">
        <f t="shared" si="14"/>
        <v>2023/04</v>
      </c>
      <c r="I105" s="100">
        <f>IF(AND(B105&gt;=ドル!$C$2,B105&lt;=ドル!$D$3),E105,0)</f>
        <v>10000</v>
      </c>
      <c r="J105" s="100">
        <f t="shared" si="17"/>
        <v>980000</v>
      </c>
      <c r="K105" s="130">
        <f>IF(AND(B105&gt;=ドル!$C$2,B105&lt;=ドル!$D$3),J105,NA())</f>
        <v>980000</v>
      </c>
      <c r="L105" s="68">
        <f>IF(AND(B105&gt;=ドル!$C$2,B105&lt;=ドル!$D$3),F105,0)</f>
        <v>109.05125408942203</v>
      </c>
      <c r="M105" s="87">
        <f>L105+M104</f>
        <v>9012.8967651060448</v>
      </c>
      <c r="N105" s="98">
        <f>IF(AND(B105&gt;=ドル!$C$2,B105&lt;=ドル!$D$3),M105,0)</f>
        <v>9012.8967651060448</v>
      </c>
      <c r="O105" s="99">
        <f t="shared" si="11"/>
        <v>826482.63336022431</v>
      </c>
      <c r="P105" s="49" t="str">
        <f t="shared" si="15"/>
        <v/>
      </c>
      <c r="Q105" s="49" t="str">
        <f t="shared" si="16"/>
        <v/>
      </c>
      <c r="R105" s="35"/>
      <c r="S105" s="35"/>
      <c r="T105" s="35"/>
      <c r="U105" s="35"/>
      <c r="V105" s="35"/>
    </row>
    <row r="106" spans="2:22" ht="10" customHeight="1" x14ac:dyDescent="0.55000000000000004">
      <c r="B106" s="111">
        <v>40359</v>
      </c>
      <c r="C106" s="114">
        <v>90.93</v>
      </c>
      <c r="D106" s="95" t="str">
        <f t="shared" si="12"/>
        <v>2010/6</v>
      </c>
      <c r="E106" s="71">
        <f t="shared" si="18"/>
        <v>10000</v>
      </c>
      <c r="F106" s="74">
        <f t="shared" si="10"/>
        <v>109.97470581766193</v>
      </c>
      <c r="G106" s="83" t="str">
        <f t="shared" si="13"/>
        <v>2002/04</v>
      </c>
      <c r="H106" s="77" t="str">
        <f t="shared" si="14"/>
        <v>2023/04</v>
      </c>
      <c r="I106" s="100">
        <f>IF(AND(B106&gt;=ドル!$C$2,B106&lt;=ドル!$D$3),E106,0)</f>
        <v>10000</v>
      </c>
      <c r="J106" s="100">
        <f t="shared" si="17"/>
        <v>990000</v>
      </c>
      <c r="K106" s="130">
        <f>IF(AND(B106&gt;=ドル!$C$2,B106&lt;=ドル!$D$3),J106,NA())</f>
        <v>990000</v>
      </c>
      <c r="L106" s="68">
        <f>IF(AND(B106&gt;=ドル!$C$2,B106&lt;=ドル!$D$3),F106,0)</f>
        <v>109.97470581766193</v>
      </c>
      <c r="M106" s="87">
        <f>L106+M105</f>
        <v>9122.8714709237065</v>
      </c>
      <c r="N106" s="98">
        <f>IF(AND(B106&gt;=ドル!$C$2,B106&lt;=ドル!$D$3),M106,0)</f>
        <v>9122.8714709237065</v>
      </c>
      <c r="O106" s="99">
        <f t="shared" si="11"/>
        <v>829542.70285109268</v>
      </c>
      <c r="P106" s="49" t="str">
        <f t="shared" si="15"/>
        <v/>
      </c>
      <c r="Q106" s="49" t="str">
        <f t="shared" si="16"/>
        <v/>
      </c>
      <c r="R106" s="35"/>
      <c r="S106" s="35"/>
      <c r="T106" s="35"/>
      <c r="U106" s="35"/>
      <c r="V106" s="35"/>
    </row>
    <row r="107" spans="2:22" ht="10" customHeight="1" x14ac:dyDescent="0.55000000000000004">
      <c r="B107" s="111">
        <v>40389</v>
      </c>
      <c r="C107" s="114">
        <v>87.75</v>
      </c>
      <c r="D107" s="95" t="str">
        <f t="shared" si="12"/>
        <v>2010/7</v>
      </c>
      <c r="E107" s="71">
        <f t="shared" si="18"/>
        <v>10000</v>
      </c>
      <c r="F107" s="74">
        <f t="shared" si="10"/>
        <v>113.96011396011396</v>
      </c>
      <c r="G107" s="83" t="str">
        <f t="shared" si="13"/>
        <v>2002/04</v>
      </c>
      <c r="H107" s="77" t="str">
        <f t="shared" si="14"/>
        <v>2023/04</v>
      </c>
      <c r="I107" s="100">
        <f>IF(AND(B107&gt;=ドル!$C$2,B107&lt;=ドル!$D$3),E107,0)</f>
        <v>10000</v>
      </c>
      <c r="J107" s="100">
        <f t="shared" si="17"/>
        <v>1000000</v>
      </c>
      <c r="K107" s="130">
        <f>IF(AND(B107&gt;=ドル!$C$2,B107&lt;=ドル!$D$3),J107,NA())</f>
        <v>1000000</v>
      </c>
      <c r="L107" s="68">
        <f>IF(AND(B107&gt;=ドル!$C$2,B107&lt;=ドル!$D$3),F107,0)</f>
        <v>113.96011396011396</v>
      </c>
      <c r="M107" s="87">
        <f>IFERROR(L107+M106,"")</f>
        <v>9236.8315848838211</v>
      </c>
      <c r="N107" s="98">
        <f>IF(AND(B107&gt;=ドル!$C$2,B107&lt;=ドル!$D$3),M107,0)</f>
        <v>9236.8315848838211</v>
      </c>
      <c r="O107" s="99">
        <f t="shared" si="11"/>
        <v>810531.97157355526</v>
      </c>
      <c r="P107" s="49" t="str">
        <f t="shared" si="15"/>
        <v/>
      </c>
      <c r="Q107" s="49" t="str">
        <f t="shared" si="16"/>
        <v/>
      </c>
      <c r="R107" s="35"/>
      <c r="S107" s="35"/>
      <c r="T107" s="35"/>
      <c r="U107" s="35"/>
      <c r="V107" s="35"/>
    </row>
    <row r="108" spans="2:22" ht="10" customHeight="1" x14ac:dyDescent="0.55000000000000004">
      <c r="B108" s="111">
        <v>40421</v>
      </c>
      <c r="C108" s="114">
        <v>85.51</v>
      </c>
      <c r="D108" s="95" t="str">
        <f t="shared" si="12"/>
        <v>2010/8</v>
      </c>
      <c r="E108" s="71">
        <f t="shared" si="18"/>
        <v>10000</v>
      </c>
      <c r="F108" s="74">
        <f t="shared" si="10"/>
        <v>116.94538650450239</v>
      </c>
      <c r="G108" s="83" t="str">
        <f t="shared" si="13"/>
        <v>2002/04</v>
      </c>
      <c r="H108" s="77" t="str">
        <f t="shared" si="14"/>
        <v>2023/04</v>
      </c>
      <c r="I108" s="100">
        <f>IF(AND(B108&gt;=ドル!$C$2,B108&lt;=ドル!$D$3),E108,0)</f>
        <v>10000</v>
      </c>
      <c r="J108" s="100">
        <f t="shared" si="17"/>
        <v>1010000</v>
      </c>
      <c r="K108" s="130">
        <f>IF(AND(B108&gt;=ドル!$C$2,B108&lt;=ドル!$D$3),J108,NA())</f>
        <v>1010000</v>
      </c>
      <c r="L108" s="68">
        <f>IF(AND(B108&gt;=ドル!$C$2,B108&lt;=ドル!$D$3),F108,0)</f>
        <v>116.94538650450239</v>
      </c>
      <c r="M108" s="87">
        <f>L108+M107</f>
        <v>9353.7769713883226</v>
      </c>
      <c r="N108" s="98">
        <f>IF(AND(B108&gt;=ドル!$C$2,B108&lt;=ドル!$D$3),M108,0)</f>
        <v>9353.7769713883226</v>
      </c>
      <c r="O108" s="99">
        <f t="shared" si="11"/>
        <v>799841.46882341546</v>
      </c>
      <c r="P108" s="49" t="str">
        <f t="shared" si="15"/>
        <v/>
      </c>
      <c r="Q108" s="49" t="str">
        <f t="shared" si="16"/>
        <v/>
      </c>
      <c r="R108" s="35"/>
      <c r="S108" s="35"/>
      <c r="T108" s="35"/>
      <c r="U108" s="35"/>
      <c r="V108" s="35"/>
    </row>
    <row r="109" spans="2:22" ht="10" customHeight="1" x14ac:dyDescent="0.55000000000000004">
      <c r="B109" s="111">
        <v>40451</v>
      </c>
      <c r="C109" s="114">
        <v>84.37</v>
      </c>
      <c r="D109" s="95" t="str">
        <f t="shared" si="12"/>
        <v>2010/9</v>
      </c>
      <c r="E109" s="71">
        <f t="shared" si="18"/>
        <v>10000</v>
      </c>
      <c r="F109" s="74">
        <f t="shared" si="10"/>
        <v>118.52554225435581</v>
      </c>
      <c r="G109" s="83" t="str">
        <f t="shared" si="13"/>
        <v>2002/04</v>
      </c>
      <c r="H109" s="77" t="str">
        <f t="shared" si="14"/>
        <v>2023/04</v>
      </c>
      <c r="I109" s="100">
        <f>IF(AND(B109&gt;=ドル!$C$2,B109&lt;=ドル!$D$3),E109,0)</f>
        <v>10000</v>
      </c>
      <c r="J109" s="100">
        <f t="shared" si="17"/>
        <v>1020000</v>
      </c>
      <c r="K109" s="130">
        <f>IF(AND(B109&gt;=ドル!$C$2,B109&lt;=ドル!$D$3),J109,NA())</f>
        <v>1020000</v>
      </c>
      <c r="L109" s="68">
        <f>IF(AND(B109&gt;=ドル!$C$2,B109&lt;=ドル!$D$3),F109,0)</f>
        <v>118.52554225435581</v>
      </c>
      <c r="M109" s="87">
        <f>IFERROR(L109+M108,"")</f>
        <v>9472.3025136426786</v>
      </c>
      <c r="N109" s="98">
        <f>IF(AND(B109&gt;=ドル!$C$2,B109&lt;=ドル!$D$3),M109,0)</f>
        <v>9472.3025136426786</v>
      </c>
      <c r="O109" s="99">
        <f t="shared" si="11"/>
        <v>799178.16307603288</v>
      </c>
      <c r="P109" s="49" t="str">
        <f t="shared" si="15"/>
        <v/>
      </c>
      <c r="Q109" s="49" t="str">
        <f t="shared" si="16"/>
        <v/>
      </c>
      <c r="R109" s="35"/>
      <c r="S109" s="35"/>
      <c r="T109" s="35"/>
      <c r="U109" s="35"/>
      <c r="V109" s="35"/>
    </row>
    <row r="110" spans="2:22" ht="10" customHeight="1" x14ac:dyDescent="0.55000000000000004">
      <c r="B110" s="111">
        <v>40480</v>
      </c>
      <c r="C110" s="114">
        <v>81.93</v>
      </c>
      <c r="D110" s="95" t="str">
        <f t="shared" si="12"/>
        <v>2010/10</v>
      </c>
      <c r="E110" s="71">
        <f t="shared" si="18"/>
        <v>10000</v>
      </c>
      <c r="F110" s="74">
        <f t="shared" si="10"/>
        <v>122.05541315757353</v>
      </c>
      <c r="G110" s="83" t="str">
        <f t="shared" si="13"/>
        <v>2002/04</v>
      </c>
      <c r="H110" s="77" t="str">
        <f t="shared" si="14"/>
        <v>2023/04</v>
      </c>
      <c r="I110" s="100">
        <f>IF(AND(B110&gt;=ドル!$C$2,B110&lt;=ドル!$D$3),E110,0)</f>
        <v>10000</v>
      </c>
      <c r="J110" s="100">
        <f t="shared" si="17"/>
        <v>1030000</v>
      </c>
      <c r="K110" s="130">
        <f>IF(AND(B110&gt;=ドル!$C$2,B110&lt;=ドル!$D$3),J110,NA())</f>
        <v>1030000</v>
      </c>
      <c r="L110" s="68">
        <f>IF(AND(B110&gt;=ドル!$C$2,B110&lt;=ドル!$D$3),F110,0)</f>
        <v>122.05541315757353</v>
      </c>
      <c r="M110" s="87">
        <f>L110+M109</f>
        <v>9594.3579268002522</v>
      </c>
      <c r="N110" s="98">
        <f>IF(AND(B110&gt;=ドル!$C$2,B110&lt;=ドル!$D$3),M110,0)</f>
        <v>9594.3579268002522</v>
      </c>
      <c r="O110" s="99">
        <f t="shared" si="11"/>
        <v>786065.74494274473</v>
      </c>
      <c r="P110" s="49" t="str">
        <f t="shared" si="15"/>
        <v/>
      </c>
      <c r="Q110" s="49" t="str">
        <f t="shared" si="16"/>
        <v/>
      </c>
      <c r="R110" s="35"/>
      <c r="S110" s="35"/>
      <c r="T110" s="35"/>
      <c r="U110" s="35"/>
      <c r="V110" s="35"/>
    </row>
    <row r="111" spans="2:22" ht="10" customHeight="1" x14ac:dyDescent="0.55000000000000004">
      <c r="B111" s="111">
        <v>40512</v>
      </c>
      <c r="C111" s="114">
        <v>82.54</v>
      </c>
      <c r="D111" s="95" t="str">
        <f t="shared" si="12"/>
        <v>2010/11</v>
      </c>
      <c r="E111" s="71">
        <f t="shared" si="18"/>
        <v>10000</v>
      </c>
      <c r="F111" s="74">
        <f t="shared" si="10"/>
        <v>121.15338017930699</v>
      </c>
      <c r="G111" s="83" t="str">
        <f t="shared" si="13"/>
        <v>2002/04</v>
      </c>
      <c r="H111" s="77" t="str">
        <f t="shared" si="14"/>
        <v>2023/04</v>
      </c>
      <c r="I111" s="100">
        <f>IF(AND(B111&gt;=ドル!$C$2,B111&lt;=ドル!$D$3),E111,0)</f>
        <v>10000</v>
      </c>
      <c r="J111" s="100">
        <f t="shared" si="17"/>
        <v>1040000</v>
      </c>
      <c r="K111" s="130">
        <f>IF(AND(B111&gt;=ドル!$C$2,B111&lt;=ドル!$D$3),J111,NA())</f>
        <v>1040000</v>
      </c>
      <c r="L111" s="68">
        <f>IF(AND(B111&gt;=ドル!$C$2,B111&lt;=ドル!$D$3),F111,0)</f>
        <v>121.15338017930699</v>
      </c>
      <c r="M111" s="87">
        <f>IFERROR(L111+M110,"")</f>
        <v>9715.5113069795589</v>
      </c>
      <c r="N111" s="98">
        <f>IF(AND(B111&gt;=ドル!$C$2,B111&lt;=ドル!$D$3),M111,0)</f>
        <v>9715.5113069795589</v>
      </c>
      <c r="O111" s="99">
        <f t="shared" si="11"/>
        <v>801918.30327809288</v>
      </c>
      <c r="P111" s="49" t="str">
        <f t="shared" si="15"/>
        <v/>
      </c>
      <c r="Q111" s="49" t="str">
        <f t="shared" si="16"/>
        <v/>
      </c>
      <c r="R111" s="35"/>
      <c r="S111" s="35"/>
      <c r="T111" s="35"/>
      <c r="U111" s="35"/>
      <c r="V111" s="35"/>
    </row>
    <row r="112" spans="2:22" ht="10" customHeight="1" x14ac:dyDescent="0.55000000000000004">
      <c r="B112" s="111">
        <v>40542</v>
      </c>
      <c r="C112" s="114">
        <v>83.46</v>
      </c>
      <c r="D112" s="95" t="str">
        <f t="shared" si="12"/>
        <v>2010/12</v>
      </c>
      <c r="E112" s="71">
        <f t="shared" si="18"/>
        <v>10000</v>
      </c>
      <c r="F112" s="74">
        <f t="shared" si="10"/>
        <v>119.81787682722263</v>
      </c>
      <c r="G112" s="83" t="str">
        <f t="shared" si="13"/>
        <v>2002/04</v>
      </c>
      <c r="H112" s="77" t="str">
        <f t="shared" si="14"/>
        <v>2023/04</v>
      </c>
      <c r="I112" s="100">
        <f>IF(AND(B112&gt;=ドル!$C$2,B112&lt;=ドル!$D$3),E112,0)</f>
        <v>10000</v>
      </c>
      <c r="J112" s="100">
        <f t="shared" si="17"/>
        <v>1050000</v>
      </c>
      <c r="K112" s="130">
        <f>IF(AND(B112&gt;=ドル!$C$2,B112&lt;=ドル!$D$3),J112,NA())</f>
        <v>1050000</v>
      </c>
      <c r="L112" s="68">
        <f>IF(AND(B112&gt;=ドル!$C$2,B112&lt;=ドル!$D$3),F112,0)</f>
        <v>119.81787682722263</v>
      </c>
      <c r="M112" s="87">
        <f>L112+M111</f>
        <v>9835.3291838067817</v>
      </c>
      <c r="N112" s="98">
        <f>IF(AND(B112&gt;=ドル!$C$2,B112&lt;=ドル!$D$3),M112,0)</f>
        <v>9835.3291838067817</v>
      </c>
      <c r="O112" s="99">
        <f t="shared" si="11"/>
        <v>820856.57368051389</v>
      </c>
      <c r="P112" s="49" t="str">
        <f t="shared" si="15"/>
        <v/>
      </c>
      <c r="Q112" s="49" t="str">
        <f t="shared" si="16"/>
        <v/>
      </c>
      <c r="R112" s="35"/>
      <c r="S112" s="35"/>
      <c r="T112" s="35"/>
      <c r="U112" s="35"/>
      <c r="V112" s="35"/>
    </row>
    <row r="113" spans="2:22" ht="10" customHeight="1" x14ac:dyDescent="0.55000000000000004">
      <c r="B113" s="111">
        <v>40574</v>
      </c>
      <c r="C113" s="114">
        <v>82.67</v>
      </c>
      <c r="D113" s="95" t="str">
        <f t="shared" si="12"/>
        <v>2011/1</v>
      </c>
      <c r="E113" s="71">
        <f t="shared" si="18"/>
        <v>10000</v>
      </c>
      <c r="F113" s="74">
        <f t="shared" si="10"/>
        <v>120.962864400629</v>
      </c>
      <c r="G113" s="83" t="str">
        <f t="shared" si="13"/>
        <v>2002/04</v>
      </c>
      <c r="H113" s="77" t="str">
        <f t="shared" si="14"/>
        <v>2023/04</v>
      </c>
      <c r="I113" s="100">
        <f>IF(AND(B113&gt;=ドル!$C$2,B113&lt;=ドル!$D$3),E113,0)</f>
        <v>10000</v>
      </c>
      <c r="J113" s="100">
        <f t="shared" si="17"/>
        <v>1060000</v>
      </c>
      <c r="K113" s="130">
        <f>IF(AND(B113&gt;=ドル!$C$2,B113&lt;=ドル!$D$3),J113,NA())</f>
        <v>1060000</v>
      </c>
      <c r="L113" s="68">
        <f>IF(AND(B113&gt;=ドル!$C$2,B113&lt;=ドル!$D$3),F113,0)</f>
        <v>120.962864400629</v>
      </c>
      <c r="M113" s="87">
        <f>IFERROR(L113+M112,"")</f>
        <v>9956.2920482074114</v>
      </c>
      <c r="N113" s="98">
        <f>IF(AND(B113&gt;=ドル!$C$2,B113&lt;=ドル!$D$3),M113,0)</f>
        <v>9956.2920482074114</v>
      </c>
      <c r="O113" s="99">
        <f t="shared" si="11"/>
        <v>823086.66362530668</v>
      </c>
      <c r="P113" s="49" t="str">
        <f t="shared" si="15"/>
        <v/>
      </c>
      <c r="Q113" s="49" t="str">
        <f t="shared" si="16"/>
        <v/>
      </c>
      <c r="R113" s="35"/>
      <c r="S113" s="35"/>
      <c r="T113" s="35"/>
      <c r="U113" s="35"/>
      <c r="V113" s="35"/>
    </row>
    <row r="114" spans="2:22" ht="10" customHeight="1" x14ac:dyDescent="0.55000000000000004">
      <c r="B114" s="111">
        <v>40602</v>
      </c>
      <c r="C114" s="114">
        <v>82.55</v>
      </c>
      <c r="D114" s="95" t="str">
        <f t="shared" si="12"/>
        <v>2011/2</v>
      </c>
      <c r="E114" s="71">
        <f t="shared" si="18"/>
        <v>10000</v>
      </c>
      <c r="F114" s="74">
        <f t="shared" si="10"/>
        <v>121.13870381586918</v>
      </c>
      <c r="G114" s="83" t="str">
        <f t="shared" si="13"/>
        <v>2002/04</v>
      </c>
      <c r="H114" s="77" t="str">
        <f t="shared" si="14"/>
        <v>2023/04</v>
      </c>
      <c r="I114" s="100">
        <f>IF(AND(B114&gt;=ドル!$C$2,B114&lt;=ドル!$D$3),E114,0)</f>
        <v>10000</v>
      </c>
      <c r="J114" s="100">
        <f t="shared" si="17"/>
        <v>1070000</v>
      </c>
      <c r="K114" s="130">
        <f>IF(AND(B114&gt;=ドル!$C$2,B114&lt;=ドル!$D$3),J114,NA())</f>
        <v>1070000</v>
      </c>
      <c r="L114" s="68">
        <f>IF(AND(B114&gt;=ドル!$C$2,B114&lt;=ドル!$D$3),F114,0)</f>
        <v>121.13870381586918</v>
      </c>
      <c r="M114" s="87">
        <f>L114+M113</f>
        <v>10077.430752023281</v>
      </c>
      <c r="N114" s="98">
        <f>IF(AND(B114&gt;=ドル!$C$2,B114&lt;=ドル!$D$3),M114,0)</f>
        <v>10077.430752023281</v>
      </c>
      <c r="O114" s="99">
        <f t="shared" si="11"/>
        <v>831891.90857952181</v>
      </c>
      <c r="P114" s="49" t="str">
        <f t="shared" si="15"/>
        <v/>
      </c>
      <c r="Q114" s="49" t="str">
        <f t="shared" si="16"/>
        <v/>
      </c>
      <c r="R114" s="35"/>
      <c r="S114" s="35"/>
      <c r="T114" s="35"/>
      <c r="U114" s="35"/>
      <c r="V114" s="35"/>
    </row>
    <row r="115" spans="2:22" ht="10" customHeight="1" x14ac:dyDescent="0.55000000000000004">
      <c r="B115" s="111">
        <v>40633</v>
      </c>
      <c r="C115" s="114">
        <v>81.83</v>
      </c>
      <c r="D115" s="95" t="str">
        <f t="shared" si="12"/>
        <v>2011/3</v>
      </c>
      <c r="E115" s="71">
        <f t="shared" si="18"/>
        <v>10000</v>
      </c>
      <c r="F115" s="74">
        <f t="shared" si="10"/>
        <v>122.20457045093487</v>
      </c>
      <c r="G115" s="83" t="str">
        <f t="shared" si="13"/>
        <v>2002/04</v>
      </c>
      <c r="H115" s="77" t="str">
        <f t="shared" si="14"/>
        <v>2023/04</v>
      </c>
      <c r="I115" s="100">
        <f>IF(AND(B115&gt;=ドル!$C$2,B115&lt;=ドル!$D$3),E115,0)</f>
        <v>10000</v>
      </c>
      <c r="J115" s="100">
        <f t="shared" si="17"/>
        <v>1080000</v>
      </c>
      <c r="K115" s="130">
        <f>IF(AND(B115&gt;=ドル!$C$2,B115&lt;=ドル!$D$3),J115,NA())</f>
        <v>1080000</v>
      </c>
      <c r="L115" s="68">
        <f>IF(AND(B115&gt;=ドル!$C$2,B115&lt;=ドル!$D$3),F115,0)</f>
        <v>122.20457045093487</v>
      </c>
      <c r="M115" s="87">
        <f>IFERROR(L115+M114,"")</f>
        <v>10199.635322474216</v>
      </c>
      <c r="N115" s="98">
        <f>IF(AND(B115&gt;=ドル!$C$2,B115&lt;=ドル!$D$3),M115,0)</f>
        <v>10199.635322474216</v>
      </c>
      <c r="O115" s="99">
        <f t="shared" si="11"/>
        <v>834636.15843806509</v>
      </c>
      <c r="P115" s="49" t="str">
        <f t="shared" si="15"/>
        <v/>
      </c>
      <c r="Q115" s="49" t="str">
        <f t="shared" si="16"/>
        <v/>
      </c>
      <c r="R115" s="35"/>
      <c r="S115" s="35"/>
      <c r="T115" s="35"/>
      <c r="U115" s="35"/>
      <c r="V115" s="35"/>
    </row>
    <row r="116" spans="2:22" ht="10" customHeight="1" x14ac:dyDescent="0.55000000000000004">
      <c r="B116" s="111">
        <v>40661</v>
      </c>
      <c r="C116" s="114">
        <v>83.44</v>
      </c>
      <c r="D116" s="95" t="str">
        <f t="shared" si="12"/>
        <v>2011/4</v>
      </c>
      <c r="E116" s="71">
        <f t="shared" si="18"/>
        <v>10000</v>
      </c>
      <c r="F116" s="74">
        <f t="shared" si="10"/>
        <v>119.84659635666347</v>
      </c>
      <c r="G116" s="83" t="str">
        <f t="shared" si="13"/>
        <v>2002/04</v>
      </c>
      <c r="H116" s="77" t="str">
        <f t="shared" si="14"/>
        <v>2023/04</v>
      </c>
      <c r="I116" s="100">
        <f>IF(AND(B116&gt;=ドル!$C$2,B116&lt;=ドル!$D$3),E116,0)</f>
        <v>10000</v>
      </c>
      <c r="J116" s="100">
        <f t="shared" si="17"/>
        <v>1090000</v>
      </c>
      <c r="K116" s="130">
        <f>IF(AND(B116&gt;=ドル!$C$2,B116&lt;=ドル!$D$3),J116,NA())</f>
        <v>1090000</v>
      </c>
      <c r="L116" s="68">
        <f>IF(AND(B116&gt;=ドル!$C$2,B116&lt;=ドル!$D$3),F116,0)</f>
        <v>119.84659635666347</v>
      </c>
      <c r="M116" s="87">
        <f>L116+M115</f>
        <v>10319.481918830879</v>
      </c>
      <c r="N116" s="98">
        <f>IF(AND(B116&gt;=ドル!$C$2,B116&lt;=ドル!$D$3),M116,0)</f>
        <v>10319.481918830879</v>
      </c>
      <c r="O116" s="99">
        <f t="shared" si="11"/>
        <v>861057.57130724855</v>
      </c>
      <c r="P116" s="49" t="str">
        <f t="shared" si="15"/>
        <v/>
      </c>
      <c r="Q116" s="49" t="str">
        <f t="shared" si="16"/>
        <v/>
      </c>
      <c r="R116" s="35"/>
      <c r="S116" s="35"/>
      <c r="T116" s="35"/>
      <c r="U116" s="35"/>
      <c r="V116" s="35"/>
    </row>
    <row r="117" spans="2:22" ht="10" customHeight="1" x14ac:dyDescent="0.55000000000000004">
      <c r="B117" s="111">
        <v>40694</v>
      </c>
      <c r="C117" s="114">
        <v>81.239999999999995</v>
      </c>
      <c r="D117" s="95" t="str">
        <f t="shared" si="12"/>
        <v>2011/5</v>
      </c>
      <c r="E117" s="71">
        <f t="shared" si="18"/>
        <v>10000</v>
      </c>
      <c r="F117" s="74">
        <f t="shared" si="10"/>
        <v>123.09207287050715</v>
      </c>
      <c r="G117" s="83" t="str">
        <f t="shared" si="13"/>
        <v>2002/04</v>
      </c>
      <c r="H117" s="77" t="str">
        <f t="shared" si="14"/>
        <v>2023/04</v>
      </c>
      <c r="I117" s="100">
        <f>IF(AND(B117&gt;=ドル!$C$2,B117&lt;=ドル!$D$3),E117,0)</f>
        <v>10000</v>
      </c>
      <c r="J117" s="100">
        <f t="shared" si="17"/>
        <v>1100000</v>
      </c>
      <c r="K117" s="130">
        <f>IF(AND(B117&gt;=ドル!$C$2,B117&lt;=ドル!$D$3),J117,NA())</f>
        <v>1100000</v>
      </c>
      <c r="L117" s="68">
        <f>IF(AND(B117&gt;=ドル!$C$2,B117&lt;=ドル!$D$3),F117,0)</f>
        <v>123.09207287050715</v>
      </c>
      <c r="M117" s="87">
        <f>L117+M116</f>
        <v>10442.573991701387</v>
      </c>
      <c r="N117" s="98">
        <f>IF(AND(B117&gt;=ドル!$C$2,B117&lt;=ドル!$D$3),M117,0)</f>
        <v>10442.573991701387</v>
      </c>
      <c r="O117" s="99">
        <f t="shared" si="11"/>
        <v>848354.71108582069</v>
      </c>
      <c r="P117" s="49" t="str">
        <f t="shared" si="15"/>
        <v/>
      </c>
      <c r="Q117" s="49" t="str">
        <f t="shared" si="16"/>
        <v/>
      </c>
      <c r="R117" s="35"/>
      <c r="S117" s="35"/>
      <c r="T117" s="35"/>
      <c r="U117" s="35"/>
      <c r="V117" s="35"/>
    </row>
    <row r="118" spans="2:22" ht="10" customHeight="1" x14ac:dyDescent="0.55000000000000004">
      <c r="B118" s="111">
        <v>40724</v>
      </c>
      <c r="C118" s="114">
        <v>80.569999999999993</v>
      </c>
      <c r="D118" s="95" t="str">
        <f t="shared" si="12"/>
        <v>2011/6</v>
      </c>
      <c r="E118" s="71">
        <f t="shared" si="18"/>
        <v>10000</v>
      </c>
      <c r="F118" s="74">
        <f t="shared" si="10"/>
        <v>124.11567580985479</v>
      </c>
      <c r="G118" s="83" t="str">
        <f t="shared" si="13"/>
        <v>2002/04</v>
      </c>
      <c r="H118" s="77" t="str">
        <f t="shared" si="14"/>
        <v>2023/04</v>
      </c>
      <c r="I118" s="100">
        <f>IF(AND(B118&gt;=ドル!$C$2,B118&lt;=ドル!$D$3),E118,0)</f>
        <v>10000</v>
      </c>
      <c r="J118" s="100">
        <f t="shared" si="17"/>
        <v>1110000</v>
      </c>
      <c r="K118" s="130">
        <f>IF(AND(B118&gt;=ドル!$C$2,B118&lt;=ドル!$D$3),J118,NA())</f>
        <v>1110000</v>
      </c>
      <c r="L118" s="68">
        <f>IF(AND(B118&gt;=ドル!$C$2,B118&lt;=ドル!$D$3),F118,0)</f>
        <v>124.11567580985479</v>
      </c>
      <c r="M118" s="87">
        <f>IFERROR(L118+M117,"")</f>
        <v>10566.689667511242</v>
      </c>
      <c r="N118" s="98">
        <f>IF(AND(B118&gt;=ドル!$C$2,B118&lt;=ドル!$D$3),M118,0)</f>
        <v>10566.689667511242</v>
      </c>
      <c r="O118" s="99">
        <f t="shared" si="11"/>
        <v>851358.18651138071</v>
      </c>
      <c r="P118" s="49" t="str">
        <f t="shared" si="15"/>
        <v/>
      </c>
      <c r="Q118" s="49" t="str">
        <f t="shared" si="16"/>
        <v/>
      </c>
      <c r="R118" s="35"/>
      <c r="S118" s="35"/>
      <c r="T118" s="35"/>
      <c r="U118" s="35"/>
      <c r="V118" s="35"/>
    </row>
    <row r="119" spans="2:22" ht="10" customHeight="1" x14ac:dyDescent="0.55000000000000004">
      <c r="B119" s="111">
        <v>40753</v>
      </c>
      <c r="C119" s="114">
        <v>79.52</v>
      </c>
      <c r="D119" s="95" t="str">
        <f t="shared" si="12"/>
        <v>2011/7</v>
      </c>
      <c r="E119" s="71">
        <f t="shared" si="18"/>
        <v>10000</v>
      </c>
      <c r="F119" s="74">
        <f t="shared" si="10"/>
        <v>125.75452716297788</v>
      </c>
      <c r="G119" s="83" t="str">
        <f t="shared" si="13"/>
        <v>2002/04</v>
      </c>
      <c r="H119" s="77" t="str">
        <f t="shared" si="14"/>
        <v>2023/04</v>
      </c>
      <c r="I119" s="100">
        <f>IF(AND(B119&gt;=ドル!$C$2,B119&lt;=ドル!$D$3),E119,0)</f>
        <v>10000</v>
      </c>
      <c r="J119" s="100">
        <f t="shared" si="17"/>
        <v>1120000</v>
      </c>
      <c r="K119" s="130">
        <f>IF(AND(B119&gt;=ドル!$C$2,B119&lt;=ドル!$D$3),J119,NA())</f>
        <v>1120000</v>
      </c>
      <c r="L119" s="68">
        <f>IF(AND(B119&gt;=ドル!$C$2,B119&lt;=ドル!$D$3),F119,0)</f>
        <v>125.75452716297788</v>
      </c>
      <c r="M119" s="87">
        <f>L119+M118</f>
        <v>10692.444194674221</v>
      </c>
      <c r="N119" s="98">
        <f>IF(AND(B119&gt;=ドル!$C$2,B119&lt;=ドル!$D$3),M119,0)</f>
        <v>10692.444194674221</v>
      </c>
      <c r="O119" s="99">
        <f t="shared" si="11"/>
        <v>850263.16236049403</v>
      </c>
      <c r="P119" s="49" t="str">
        <f t="shared" si="15"/>
        <v/>
      </c>
      <c r="Q119" s="49" t="str">
        <f t="shared" si="16"/>
        <v/>
      </c>
      <c r="R119" s="35"/>
      <c r="S119" s="35"/>
      <c r="T119" s="35"/>
      <c r="U119" s="35"/>
      <c r="V119" s="35"/>
    </row>
    <row r="120" spans="2:22" ht="10" customHeight="1" x14ac:dyDescent="0.55000000000000004">
      <c r="B120" s="111">
        <v>40786</v>
      </c>
      <c r="C120" s="114">
        <v>77.2</v>
      </c>
      <c r="D120" s="95" t="str">
        <f t="shared" si="12"/>
        <v>2011/8</v>
      </c>
      <c r="E120" s="71">
        <f t="shared" si="18"/>
        <v>10000</v>
      </c>
      <c r="F120" s="74">
        <f t="shared" si="10"/>
        <v>129.53367875647669</v>
      </c>
      <c r="G120" s="83" t="str">
        <f t="shared" si="13"/>
        <v>2002/04</v>
      </c>
      <c r="H120" s="77" t="str">
        <f t="shared" si="14"/>
        <v>2023/04</v>
      </c>
      <c r="I120" s="100">
        <f>IF(AND(B120&gt;=ドル!$C$2,B120&lt;=ドル!$D$3),E120,0)</f>
        <v>10000</v>
      </c>
      <c r="J120" s="100">
        <f t="shared" si="17"/>
        <v>1130000</v>
      </c>
      <c r="K120" s="130">
        <f>IF(AND(B120&gt;=ドル!$C$2,B120&lt;=ドル!$D$3),J120,NA())</f>
        <v>1130000</v>
      </c>
      <c r="L120" s="68">
        <f>IF(AND(B120&gt;=ドル!$C$2,B120&lt;=ドル!$D$3),F120,0)</f>
        <v>129.53367875647669</v>
      </c>
      <c r="M120" s="87">
        <f>IFERROR(L120+M119,"")</f>
        <v>10821.977873430698</v>
      </c>
      <c r="N120" s="98">
        <f>IF(AND(B120&gt;=ドル!$C$2,B120&lt;=ドル!$D$3),M120,0)</f>
        <v>10821.977873430698</v>
      </c>
      <c r="O120" s="99">
        <f t="shared" si="11"/>
        <v>835456.69182884996</v>
      </c>
      <c r="P120" s="49" t="str">
        <f t="shared" si="15"/>
        <v/>
      </c>
      <c r="Q120" s="49" t="str">
        <f t="shared" si="16"/>
        <v/>
      </c>
      <c r="R120" s="35"/>
      <c r="S120" s="35"/>
      <c r="T120" s="35"/>
      <c r="U120" s="35"/>
      <c r="V120" s="35"/>
    </row>
    <row r="121" spans="2:22" ht="10" customHeight="1" x14ac:dyDescent="0.55000000000000004">
      <c r="B121" s="111">
        <v>40816</v>
      </c>
      <c r="C121" s="114">
        <v>76.88</v>
      </c>
      <c r="D121" s="95" t="str">
        <f t="shared" si="12"/>
        <v>2011/9</v>
      </c>
      <c r="E121" s="71">
        <f t="shared" si="18"/>
        <v>10000</v>
      </c>
      <c r="F121" s="74">
        <f t="shared" si="10"/>
        <v>130.07284079084289</v>
      </c>
      <c r="G121" s="83" t="str">
        <f t="shared" si="13"/>
        <v>2002/04</v>
      </c>
      <c r="H121" s="77" t="str">
        <f t="shared" si="14"/>
        <v>2023/04</v>
      </c>
      <c r="I121" s="100">
        <f>IF(AND(B121&gt;=ドル!$C$2,B121&lt;=ドル!$D$3),E121,0)</f>
        <v>10000</v>
      </c>
      <c r="J121" s="100">
        <f t="shared" si="17"/>
        <v>1140000</v>
      </c>
      <c r="K121" s="130">
        <f>IF(AND(B121&gt;=ドル!$C$2,B121&lt;=ドル!$D$3),J121,NA())</f>
        <v>1140000</v>
      </c>
      <c r="L121" s="68">
        <f>IF(AND(B121&gt;=ドル!$C$2,B121&lt;=ドル!$D$3),F121,0)</f>
        <v>130.07284079084289</v>
      </c>
      <c r="M121" s="87">
        <f>L121+M120</f>
        <v>10952.050714221541</v>
      </c>
      <c r="N121" s="98">
        <f>IF(AND(B121&gt;=ドル!$C$2,B121&lt;=ドル!$D$3),M121,0)</f>
        <v>10952.050714221541</v>
      </c>
      <c r="O121" s="99">
        <f t="shared" si="11"/>
        <v>841993.65890935203</v>
      </c>
      <c r="P121" s="49" t="str">
        <f t="shared" si="15"/>
        <v/>
      </c>
      <c r="Q121" s="49" t="str">
        <f t="shared" si="16"/>
        <v/>
      </c>
      <c r="R121" s="35"/>
      <c r="S121" s="35"/>
      <c r="T121" s="35"/>
      <c r="U121" s="35"/>
      <c r="V121" s="35"/>
    </row>
    <row r="122" spans="2:22" ht="10" customHeight="1" x14ac:dyDescent="0.55000000000000004">
      <c r="B122" s="111">
        <v>40847</v>
      </c>
      <c r="C122" s="114">
        <v>76.66</v>
      </c>
      <c r="D122" s="95" t="str">
        <f t="shared" si="12"/>
        <v>2011/10</v>
      </c>
      <c r="E122" s="71">
        <f t="shared" si="18"/>
        <v>10000</v>
      </c>
      <c r="F122" s="74">
        <f t="shared" si="10"/>
        <v>130.44612575006522</v>
      </c>
      <c r="G122" s="83" t="str">
        <f t="shared" si="13"/>
        <v>2002/04</v>
      </c>
      <c r="H122" s="77" t="str">
        <f t="shared" si="14"/>
        <v>2023/04</v>
      </c>
      <c r="I122" s="100">
        <f>IF(AND(B122&gt;=ドル!$C$2,B122&lt;=ドル!$D$3),E122,0)</f>
        <v>10000</v>
      </c>
      <c r="J122" s="100">
        <f t="shared" si="17"/>
        <v>1150000</v>
      </c>
      <c r="K122" s="130">
        <f>IF(AND(B122&gt;=ドル!$C$2,B122&lt;=ドル!$D$3),J122,NA())</f>
        <v>1150000</v>
      </c>
      <c r="L122" s="68">
        <f>IF(AND(B122&gt;=ドル!$C$2,B122&lt;=ドル!$D$3),F122,0)</f>
        <v>130.44612575006522</v>
      </c>
      <c r="M122" s="87">
        <f>IFERROR(L122+M121,"")</f>
        <v>11082.496839971605</v>
      </c>
      <c r="N122" s="98">
        <f>IF(AND(B122&gt;=ドル!$C$2,B122&lt;=ドル!$D$3),M122,0)</f>
        <v>11082.496839971605</v>
      </c>
      <c r="O122" s="99">
        <f t="shared" si="11"/>
        <v>849584.20775222324</v>
      </c>
      <c r="P122" s="49" t="str">
        <f t="shared" si="15"/>
        <v/>
      </c>
      <c r="Q122" s="49" t="str">
        <f t="shared" si="16"/>
        <v/>
      </c>
      <c r="R122" s="35"/>
      <c r="S122" s="35"/>
      <c r="T122" s="35"/>
      <c r="U122" s="35"/>
      <c r="V122" s="35"/>
    </row>
    <row r="123" spans="2:22" ht="10" customHeight="1" x14ac:dyDescent="0.55000000000000004">
      <c r="B123" s="111">
        <v>40877</v>
      </c>
      <c r="C123" s="114">
        <v>77.61</v>
      </c>
      <c r="D123" s="95" t="str">
        <f t="shared" si="12"/>
        <v>2011/11</v>
      </c>
      <c r="E123" s="71">
        <f t="shared" si="18"/>
        <v>10000</v>
      </c>
      <c r="F123" s="74">
        <f t="shared" si="10"/>
        <v>128.84937508053085</v>
      </c>
      <c r="G123" s="83" t="str">
        <f t="shared" si="13"/>
        <v>2002/04</v>
      </c>
      <c r="H123" s="77" t="str">
        <f t="shared" si="14"/>
        <v>2023/04</v>
      </c>
      <c r="I123" s="100">
        <f>IF(AND(B123&gt;=ドル!$C$2,B123&lt;=ドル!$D$3),E123,0)</f>
        <v>10000</v>
      </c>
      <c r="J123" s="100">
        <f t="shared" si="17"/>
        <v>1160000</v>
      </c>
      <c r="K123" s="130">
        <f>IF(AND(B123&gt;=ドル!$C$2,B123&lt;=ドル!$D$3),J123,NA())</f>
        <v>1160000</v>
      </c>
      <c r="L123" s="68">
        <f>IF(AND(B123&gt;=ドル!$C$2,B123&lt;=ドル!$D$3),F123,0)</f>
        <v>128.84937508053085</v>
      </c>
      <c r="M123" s="87">
        <f>L123+M122</f>
        <v>11211.346215052135</v>
      </c>
      <c r="N123" s="98">
        <f>IF(AND(B123&gt;=ドル!$C$2,B123&lt;=ドル!$D$3),M123,0)</f>
        <v>11211.346215052135</v>
      </c>
      <c r="O123" s="99">
        <f t="shared" si="11"/>
        <v>870112.57975019619</v>
      </c>
      <c r="P123" s="49" t="str">
        <f t="shared" si="15"/>
        <v/>
      </c>
      <c r="Q123" s="49" t="str">
        <f t="shared" si="16"/>
        <v/>
      </c>
      <c r="R123" s="35"/>
      <c r="S123" s="35"/>
      <c r="T123" s="35"/>
      <c r="U123" s="35"/>
      <c r="V123" s="35"/>
    </row>
    <row r="124" spans="2:22" ht="10" customHeight="1" x14ac:dyDescent="0.55000000000000004">
      <c r="B124" s="111">
        <v>40907</v>
      </c>
      <c r="C124" s="114">
        <v>77.88</v>
      </c>
      <c r="D124" s="95" t="str">
        <f t="shared" si="12"/>
        <v>2011/12</v>
      </c>
      <c r="E124" s="71">
        <f t="shared" si="18"/>
        <v>10000</v>
      </c>
      <c r="F124" s="74">
        <f t="shared" si="10"/>
        <v>128.40267077555214</v>
      </c>
      <c r="G124" s="83" t="str">
        <f t="shared" si="13"/>
        <v>2002/04</v>
      </c>
      <c r="H124" s="77" t="str">
        <f t="shared" si="14"/>
        <v>2023/04</v>
      </c>
      <c r="I124" s="100">
        <f>IF(AND(B124&gt;=ドル!$C$2,B124&lt;=ドル!$D$3),E124,0)</f>
        <v>10000</v>
      </c>
      <c r="J124" s="100">
        <f t="shared" si="17"/>
        <v>1170000</v>
      </c>
      <c r="K124" s="130">
        <f>IF(AND(B124&gt;=ドル!$C$2,B124&lt;=ドル!$D$3),J124,NA())</f>
        <v>1170000</v>
      </c>
      <c r="L124" s="68">
        <f>IF(AND(B124&gt;=ドル!$C$2,B124&lt;=ドル!$D$3),F124,0)</f>
        <v>128.40267077555214</v>
      </c>
      <c r="M124" s="87">
        <f>IFERROR(L124+M123,"")</f>
        <v>11339.748885827688</v>
      </c>
      <c r="N124" s="98">
        <f>IF(AND(B124&gt;=ドル!$C$2,B124&lt;=ドル!$D$3),M124,0)</f>
        <v>11339.748885827688</v>
      </c>
      <c r="O124" s="99">
        <f t="shared" si="11"/>
        <v>883139.64322826033</v>
      </c>
      <c r="P124" s="49" t="str">
        <f t="shared" si="15"/>
        <v/>
      </c>
      <c r="Q124" s="49" t="str">
        <f t="shared" si="16"/>
        <v/>
      </c>
      <c r="R124" s="35"/>
      <c r="S124" s="35"/>
      <c r="T124" s="35"/>
      <c r="U124" s="35"/>
      <c r="V124" s="35"/>
    </row>
    <row r="125" spans="2:22" ht="10" customHeight="1" x14ac:dyDescent="0.55000000000000004">
      <c r="B125" s="111">
        <v>40939</v>
      </c>
      <c r="C125" s="114">
        <v>76.989999999999995</v>
      </c>
      <c r="D125" s="95" t="str">
        <f t="shared" si="12"/>
        <v>2012/1</v>
      </c>
      <c r="E125" s="71">
        <f t="shared" si="18"/>
        <v>10000</v>
      </c>
      <c r="F125" s="74">
        <f t="shared" si="10"/>
        <v>129.88699831146903</v>
      </c>
      <c r="G125" s="83" t="str">
        <f t="shared" si="13"/>
        <v>2002/04</v>
      </c>
      <c r="H125" s="77" t="str">
        <f t="shared" si="14"/>
        <v>2023/04</v>
      </c>
      <c r="I125" s="100">
        <f>IF(AND(B125&gt;=ドル!$C$2,B125&lt;=ドル!$D$3),E125,0)</f>
        <v>10000</v>
      </c>
      <c r="J125" s="100">
        <f t="shared" si="17"/>
        <v>1180000</v>
      </c>
      <c r="K125" s="130">
        <f>IF(AND(B125&gt;=ドル!$C$2,B125&lt;=ドル!$D$3),J125,NA())</f>
        <v>1180000</v>
      </c>
      <c r="L125" s="68">
        <f>IF(AND(B125&gt;=ドル!$C$2,B125&lt;=ドル!$D$3),F125,0)</f>
        <v>129.88699831146903</v>
      </c>
      <c r="M125" s="87">
        <f>L125+M124</f>
        <v>11469.635884139157</v>
      </c>
      <c r="N125" s="98">
        <f>IF(AND(B125&gt;=ドル!$C$2,B125&lt;=ドル!$D$3),M125,0)</f>
        <v>11469.635884139157</v>
      </c>
      <c r="O125" s="99">
        <f t="shared" si="11"/>
        <v>883047.26671987365</v>
      </c>
      <c r="P125" s="49" t="str">
        <f t="shared" si="15"/>
        <v/>
      </c>
      <c r="Q125" s="49" t="str">
        <f t="shared" si="16"/>
        <v/>
      </c>
      <c r="R125" s="35"/>
      <c r="S125" s="35"/>
      <c r="T125" s="35"/>
      <c r="U125" s="35"/>
      <c r="V125" s="35"/>
    </row>
    <row r="126" spans="2:22" ht="10" customHeight="1" x14ac:dyDescent="0.55000000000000004">
      <c r="B126" s="111">
        <v>40968</v>
      </c>
      <c r="C126" s="114">
        <v>78.400000000000006</v>
      </c>
      <c r="D126" s="95" t="str">
        <f t="shared" si="12"/>
        <v>2012/2</v>
      </c>
      <c r="E126" s="71">
        <f t="shared" si="18"/>
        <v>10000</v>
      </c>
      <c r="F126" s="74">
        <f t="shared" si="10"/>
        <v>127.55102040816325</v>
      </c>
      <c r="G126" s="83" t="str">
        <f t="shared" si="13"/>
        <v>2002/04</v>
      </c>
      <c r="H126" s="77" t="str">
        <f t="shared" si="14"/>
        <v>2023/04</v>
      </c>
      <c r="I126" s="100">
        <f>IF(AND(B126&gt;=ドル!$C$2,B126&lt;=ドル!$D$3),E126,0)</f>
        <v>10000</v>
      </c>
      <c r="J126" s="100">
        <f t="shared" si="17"/>
        <v>1190000</v>
      </c>
      <c r="K126" s="130">
        <f>IF(AND(B126&gt;=ドル!$C$2,B126&lt;=ドル!$D$3),J126,NA())</f>
        <v>1190000</v>
      </c>
      <c r="L126" s="68">
        <f>IF(AND(B126&gt;=ドル!$C$2,B126&lt;=ドル!$D$3),F126,0)</f>
        <v>127.55102040816325</v>
      </c>
      <c r="M126" s="87">
        <f>IFERROR(L126+M125,"")</f>
        <v>11597.186904547321</v>
      </c>
      <c r="N126" s="98">
        <f>IF(AND(B126&gt;=ドル!$C$2,B126&lt;=ドル!$D$3),M126,0)</f>
        <v>11597.186904547321</v>
      </c>
      <c r="O126" s="99">
        <f t="shared" si="11"/>
        <v>909219.45331651007</v>
      </c>
      <c r="P126" s="49" t="str">
        <f t="shared" si="15"/>
        <v/>
      </c>
      <c r="Q126" s="49" t="str">
        <f t="shared" si="16"/>
        <v/>
      </c>
      <c r="R126" s="35"/>
      <c r="S126" s="35"/>
      <c r="T126" s="35"/>
      <c r="U126" s="35"/>
      <c r="V126" s="35"/>
    </row>
    <row r="127" spans="2:22" ht="10" customHeight="1" x14ac:dyDescent="0.55000000000000004">
      <c r="B127" s="111">
        <v>40998</v>
      </c>
      <c r="C127" s="114">
        <v>82.47</v>
      </c>
      <c r="D127" s="95" t="str">
        <f t="shared" si="12"/>
        <v>2012/3</v>
      </c>
      <c r="E127" s="71">
        <f t="shared" si="18"/>
        <v>10000</v>
      </c>
      <c r="F127" s="74">
        <f t="shared" si="10"/>
        <v>121.25621438098703</v>
      </c>
      <c r="G127" s="83" t="str">
        <f t="shared" si="13"/>
        <v>2002/04</v>
      </c>
      <c r="H127" s="77" t="str">
        <f t="shared" si="14"/>
        <v>2023/04</v>
      </c>
      <c r="I127" s="100">
        <f>IF(AND(B127&gt;=ドル!$C$2,B127&lt;=ドル!$D$3),E127,0)</f>
        <v>10000</v>
      </c>
      <c r="J127" s="100">
        <f t="shared" si="17"/>
        <v>1200000</v>
      </c>
      <c r="K127" s="130">
        <f>IF(AND(B127&gt;=ドル!$C$2,B127&lt;=ドル!$D$3),J127,NA())</f>
        <v>1200000</v>
      </c>
      <c r="L127" s="68">
        <f>IF(AND(B127&gt;=ドル!$C$2,B127&lt;=ドル!$D$3),F127,0)</f>
        <v>121.25621438098703</v>
      </c>
      <c r="M127" s="87">
        <f>L127+M126</f>
        <v>11718.443118928308</v>
      </c>
      <c r="N127" s="98">
        <f>IF(AND(B127&gt;=ドル!$C$2,B127&lt;=ドル!$D$3),M127,0)</f>
        <v>11718.443118928308</v>
      </c>
      <c r="O127" s="99">
        <f t="shared" si="11"/>
        <v>966420.00401801756</v>
      </c>
      <c r="P127" s="49" t="str">
        <f t="shared" si="15"/>
        <v/>
      </c>
      <c r="Q127" s="49" t="str">
        <f t="shared" si="16"/>
        <v/>
      </c>
      <c r="R127" s="35"/>
      <c r="S127" s="35"/>
      <c r="T127" s="35"/>
      <c r="U127" s="35"/>
      <c r="V127" s="35"/>
    </row>
    <row r="128" spans="2:22" ht="10" customHeight="1" x14ac:dyDescent="0.55000000000000004">
      <c r="B128" s="111">
        <v>41026</v>
      </c>
      <c r="C128" s="114">
        <v>81.56</v>
      </c>
      <c r="D128" s="95" t="str">
        <f t="shared" si="12"/>
        <v>2012/4</v>
      </c>
      <c r="E128" s="71">
        <f t="shared" si="18"/>
        <v>10000</v>
      </c>
      <c r="F128" s="74">
        <f t="shared" si="10"/>
        <v>122.60912211868563</v>
      </c>
      <c r="G128" s="83" t="str">
        <f t="shared" si="13"/>
        <v>2002/04</v>
      </c>
      <c r="H128" s="77" t="str">
        <f t="shared" si="14"/>
        <v>2023/04</v>
      </c>
      <c r="I128" s="100">
        <f>IF(AND(B128&gt;=ドル!$C$2,B128&lt;=ドル!$D$3),E128,0)</f>
        <v>10000</v>
      </c>
      <c r="J128" s="100">
        <f t="shared" si="17"/>
        <v>1210000</v>
      </c>
      <c r="K128" s="130">
        <f>IF(AND(B128&gt;=ドル!$C$2,B128&lt;=ドル!$D$3),J128,NA())</f>
        <v>1210000</v>
      </c>
      <c r="L128" s="68">
        <f>IF(AND(B128&gt;=ドル!$C$2,B128&lt;=ドル!$D$3),F128,0)</f>
        <v>122.60912211868563</v>
      </c>
      <c r="M128" s="87">
        <f>L128+M127</f>
        <v>11841.052241046993</v>
      </c>
      <c r="N128" s="98">
        <f>IF(AND(B128&gt;=ドル!$C$2,B128&lt;=ドル!$D$3),M128,0)</f>
        <v>11841.052241046993</v>
      </c>
      <c r="O128" s="99">
        <f t="shared" si="11"/>
        <v>965756.22077979275</v>
      </c>
      <c r="P128" s="49" t="str">
        <f t="shared" si="15"/>
        <v/>
      </c>
      <c r="Q128" s="49" t="str">
        <f t="shared" si="16"/>
        <v/>
      </c>
      <c r="R128" s="35"/>
      <c r="S128" s="35"/>
      <c r="T128" s="35"/>
      <c r="U128" s="35"/>
      <c r="V128" s="35"/>
    </row>
    <row r="129" spans="2:22" ht="10" customHeight="1" x14ac:dyDescent="0.55000000000000004">
      <c r="B129" s="111">
        <v>41060</v>
      </c>
      <c r="C129" s="114">
        <v>79.760000000000005</v>
      </c>
      <c r="D129" s="95" t="str">
        <f t="shared" si="12"/>
        <v>2012/5</v>
      </c>
      <c r="E129" s="71">
        <f t="shared" si="18"/>
        <v>10000</v>
      </c>
      <c r="F129" s="74">
        <f t="shared" si="10"/>
        <v>125.37612838515545</v>
      </c>
      <c r="G129" s="83" t="str">
        <f t="shared" si="13"/>
        <v>2002/04</v>
      </c>
      <c r="H129" s="77" t="str">
        <f t="shared" si="14"/>
        <v>2023/04</v>
      </c>
      <c r="I129" s="100">
        <f>IF(AND(B129&gt;=ドル!$C$2,B129&lt;=ドル!$D$3),E129,0)</f>
        <v>10000</v>
      </c>
      <c r="J129" s="100">
        <f t="shared" si="17"/>
        <v>1220000</v>
      </c>
      <c r="K129" s="130">
        <f>IF(AND(B129&gt;=ドル!$C$2,B129&lt;=ドル!$D$3),J129,NA())</f>
        <v>1220000</v>
      </c>
      <c r="L129" s="68">
        <f>IF(AND(B129&gt;=ドル!$C$2,B129&lt;=ドル!$D$3),F129,0)</f>
        <v>125.37612838515545</v>
      </c>
      <c r="M129" s="87">
        <f>IFERROR(L129+M128,"")</f>
        <v>11966.428369432149</v>
      </c>
      <c r="N129" s="98">
        <f>IF(AND(B129&gt;=ドル!$C$2,B129&lt;=ドル!$D$3),M129,0)</f>
        <v>11966.428369432149</v>
      </c>
      <c r="O129" s="99">
        <f t="shared" si="11"/>
        <v>954442.32674590824</v>
      </c>
      <c r="P129" s="49" t="str">
        <f t="shared" si="15"/>
        <v/>
      </c>
      <c r="Q129" s="49" t="str">
        <f t="shared" si="16"/>
        <v/>
      </c>
      <c r="R129" s="35"/>
      <c r="S129" s="35"/>
      <c r="T129" s="35"/>
      <c r="U129" s="35"/>
      <c r="V129" s="35"/>
    </row>
    <row r="130" spans="2:22" ht="10" customHeight="1" x14ac:dyDescent="0.55000000000000004">
      <c r="B130" s="111">
        <v>41089</v>
      </c>
      <c r="C130" s="114">
        <v>79.31</v>
      </c>
      <c r="D130" s="95" t="str">
        <f t="shared" si="12"/>
        <v>2012/6</v>
      </c>
      <c r="E130" s="71">
        <f t="shared" si="18"/>
        <v>10000</v>
      </c>
      <c r="F130" s="74">
        <f t="shared" si="10"/>
        <v>126.08750472828143</v>
      </c>
      <c r="G130" s="83" t="str">
        <f t="shared" si="13"/>
        <v>2002/04</v>
      </c>
      <c r="H130" s="77" t="str">
        <f t="shared" si="14"/>
        <v>2023/04</v>
      </c>
      <c r="I130" s="100">
        <f>IF(AND(B130&gt;=ドル!$C$2,B130&lt;=ドル!$D$3),E130,0)</f>
        <v>10000</v>
      </c>
      <c r="J130" s="100">
        <f t="shared" si="17"/>
        <v>1230000</v>
      </c>
      <c r="K130" s="130">
        <f>IF(AND(B130&gt;=ドル!$C$2,B130&lt;=ドル!$D$3),J130,NA())</f>
        <v>1230000</v>
      </c>
      <c r="L130" s="68">
        <f>IF(AND(B130&gt;=ドル!$C$2,B130&lt;=ドル!$D$3),F130,0)</f>
        <v>126.08750472828143</v>
      </c>
      <c r="M130" s="87">
        <f>L130+M129</f>
        <v>12092.51587416043</v>
      </c>
      <c r="N130" s="98">
        <f>IF(AND(B130&gt;=ドル!$C$2,B130&lt;=ドル!$D$3),M130,0)</f>
        <v>12092.51587416043</v>
      </c>
      <c r="O130" s="99">
        <f t="shared" si="11"/>
        <v>959057.43397966377</v>
      </c>
      <c r="P130" s="49" t="str">
        <f t="shared" si="15"/>
        <v/>
      </c>
      <c r="Q130" s="49" t="str">
        <f t="shared" si="16"/>
        <v/>
      </c>
      <c r="R130" s="35"/>
      <c r="S130" s="35"/>
      <c r="T130" s="35"/>
      <c r="U130" s="35"/>
      <c r="V130" s="35"/>
    </row>
    <row r="131" spans="2:22" ht="10" customHeight="1" x14ac:dyDescent="0.55000000000000004">
      <c r="B131" s="111">
        <v>41121</v>
      </c>
      <c r="C131" s="114">
        <v>79.040000000000006</v>
      </c>
      <c r="D131" s="95" t="str">
        <f t="shared" si="12"/>
        <v>2012/7</v>
      </c>
      <c r="E131" s="71">
        <f t="shared" si="18"/>
        <v>10000</v>
      </c>
      <c r="F131" s="74">
        <f t="shared" si="10"/>
        <v>126.51821862348177</v>
      </c>
      <c r="G131" s="83" t="str">
        <f t="shared" si="13"/>
        <v>2002/04</v>
      </c>
      <c r="H131" s="77" t="str">
        <f t="shared" si="14"/>
        <v>2023/04</v>
      </c>
      <c r="I131" s="100">
        <f>IF(AND(B131&gt;=ドル!$C$2,B131&lt;=ドル!$D$3),E131,0)</f>
        <v>10000</v>
      </c>
      <c r="J131" s="100">
        <f t="shared" si="17"/>
        <v>1240000</v>
      </c>
      <c r="K131" s="130">
        <f>IF(AND(B131&gt;=ドル!$C$2,B131&lt;=ドル!$D$3),J131,NA())</f>
        <v>1240000</v>
      </c>
      <c r="L131" s="68">
        <f>IF(AND(B131&gt;=ドル!$C$2,B131&lt;=ドル!$D$3),F131,0)</f>
        <v>126.51821862348177</v>
      </c>
      <c r="M131" s="87">
        <f>IFERROR(L131+M130,"")</f>
        <v>12219.034092783912</v>
      </c>
      <c r="N131" s="98">
        <f>IF(AND(B131&gt;=ドル!$C$2,B131&lt;=ドル!$D$3),M131,0)</f>
        <v>12219.034092783912</v>
      </c>
      <c r="O131" s="99">
        <f t="shared" si="11"/>
        <v>965792.45469364047</v>
      </c>
      <c r="P131" s="49" t="str">
        <f t="shared" si="15"/>
        <v/>
      </c>
      <c r="Q131" s="49" t="str">
        <f t="shared" si="16"/>
        <v/>
      </c>
      <c r="R131" s="35"/>
      <c r="S131" s="35"/>
      <c r="T131" s="35"/>
      <c r="U131" s="35"/>
      <c r="V131" s="35"/>
    </row>
    <row r="132" spans="2:22" ht="10" customHeight="1" x14ac:dyDescent="0.55000000000000004">
      <c r="B132" s="111">
        <v>41152</v>
      </c>
      <c r="C132" s="114">
        <v>78.69</v>
      </c>
      <c r="D132" s="95" t="str">
        <f t="shared" si="12"/>
        <v>2012/8</v>
      </c>
      <c r="E132" s="71">
        <f t="shared" si="18"/>
        <v>10000</v>
      </c>
      <c r="F132" s="74">
        <f t="shared" si="10"/>
        <v>127.08095056551024</v>
      </c>
      <c r="G132" s="83" t="str">
        <f t="shared" si="13"/>
        <v>2002/04</v>
      </c>
      <c r="H132" s="77" t="str">
        <f t="shared" si="14"/>
        <v>2023/04</v>
      </c>
      <c r="I132" s="100">
        <f>IF(AND(B132&gt;=ドル!$C$2,B132&lt;=ドル!$D$3),E132,0)</f>
        <v>10000</v>
      </c>
      <c r="J132" s="100">
        <f t="shared" si="17"/>
        <v>1250000</v>
      </c>
      <c r="K132" s="130">
        <f>IF(AND(B132&gt;=ドル!$C$2,B132&lt;=ドル!$D$3),J132,NA())</f>
        <v>1250000</v>
      </c>
      <c r="L132" s="68">
        <f>IF(AND(B132&gt;=ドル!$C$2,B132&lt;=ドル!$D$3),F132,0)</f>
        <v>127.08095056551024</v>
      </c>
      <c r="M132" s="87">
        <f>L132+M131</f>
        <v>12346.115043349422</v>
      </c>
      <c r="N132" s="98">
        <f>IF(AND(B132&gt;=ドル!$C$2,B132&lt;=ドル!$D$3),M132,0)</f>
        <v>12346.115043349422</v>
      </c>
      <c r="O132" s="99">
        <f t="shared" si="11"/>
        <v>971515.792761166</v>
      </c>
      <c r="P132" s="49" t="str">
        <f t="shared" si="15"/>
        <v/>
      </c>
      <c r="Q132" s="49" t="str">
        <f t="shared" si="16"/>
        <v/>
      </c>
      <c r="R132" s="35"/>
      <c r="S132" s="35"/>
      <c r="T132" s="35"/>
      <c r="U132" s="35"/>
      <c r="V132" s="35"/>
    </row>
    <row r="133" spans="2:22" ht="10" customHeight="1" x14ac:dyDescent="0.55000000000000004">
      <c r="B133" s="111">
        <v>41180</v>
      </c>
      <c r="C133" s="114">
        <v>78.180000000000007</v>
      </c>
      <c r="D133" s="95" t="str">
        <f t="shared" si="12"/>
        <v>2012/9</v>
      </c>
      <c r="E133" s="71">
        <f t="shared" si="18"/>
        <v>10000</v>
      </c>
      <c r="F133" s="74">
        <f t="shared" si="10"/>
        <v>127.90995139421845</v>
      </c>
      <c r="G133" s="83" t="str">
        <f t="shared" si="13"/>
        <v>2002/04</v>
      </c>
      <c r="H133" s="77" t="str">
        <f t="shared" si="14"/>
        <v>2023/04</v>
      </c>
      <c r="I133" s="100">
        <f>IF(AND(B133&gt;=ドル!$C$2,B133&lt;=ドル!$D$3),E133,0)</f>
        <v>10000</v>
      </c>
      <c r="J133" s="100">
        <f t="shared" si="17"/>
        <v>1260000</v>
      </c>
      <c r="K133" s="130">
        <f>IF(AND(B133&gt;=ドル!$C$2,B133&lt;=ドル!$D$3),J133,NA())</f>
        <v>1260000</v>
      </c>
      <c r="L133" s="68">
        <f>IF(AND(B133&gt;=ドル!$C$2,B133&lt;=ドル!$D$3),F133,0)</f>
        <v>127.90995139421845</v>
      </c>
      <c r="M133" s="87">
        <f>IFERROR(L133+M132,"")</f>
        <v>12474.02499474364</v>
      </c>
      <c r="N133" s="98">
        <f>IF(AND(B133&gt;=ドル!$C$2,B133&lt;=ドル!$D$3),M133,0)</f>
        <v>12474.02499474364</v>
      </c>
      <c r="O133" s="99">
        <f t="shared" si="11"/>
        <v>975219.27408905793</v>
      </c>
      <c r="P133" s="49" t="str">
        <f t="shared" si="15"/>
        <v/>
      </c>
      <c r="Q133" s="49" t="str">
        <f t="shared" si="16"/>
        <v/>
      </c>
      <c r="R133" s="35"/>
      <c r="S133" s="35"/>
      <c r="T133" s="35"/>
      <c r="U133" s="35"/>
      <c r="V133" s="35"/>
    </row>
    <row r="134" spans="2:22" ht="10" customHeight="1" x14ac:dyDescent="0.55000000000000004">
      <c r="B134" s="111">
        <v>41213</v>
      </c>
      <c r="C134" s="114">
        <v>78.989999999999995</v>
      </c>
      <c r="D134" s="95" t="str">
        <f t="shared" si="12"/>
        <v>2012/10</v>
      </c>
      <c r="E134" s="71">
        <f t="shared" si="18"/>
        <v>10000</v>
      </c>
      <c r="F134" s="74">
        <f t="shared" si="10"/>
        <v>126.598303582732</v>
      </c>
      <c r="G134" s="83" t="str">
        <f t="shared" si="13"/>
        <v>2002/04</v>
      </c>
      <c r="H134" s="77" t="str">
        <f t="shared" si="14"/>
        <v>2023/04</v>
      </c>
      <c r="I134" s="100">
        <f>IF(AND(B134&gt;=ドル!$C$2,B134&lt;=ドル!$D$3),E134,0)</f>
        <v>10000</v>
      </c>
      <c r="J134" s="100">
        <f t="shared" si="17"/>
        <v>1270000</v>
      </c>
      <c r="K134" s="130">
        <f>IF(AND(B134&gt;=ドル!$C$2,B134&lt;=ドル!$D$3),J134,NA())</f>
        <v>1270000</v>
      </c>
      <c r="L134" s="68">
        <f>IF(AND(B134&gt;=ドル!$C$2,B134&lt;=ドル!$D$3),F134,0)</f>
        <v>126.598303582732</v>
      </c>
      <c r="M134" s="87">
        <f>L134+M133</f>
        <v>12600.623298326373</v>
      </c>
      <c r="N134" s="98">
        <f>IF(AND(B134&gt;=ドル!$C$2,B134&lt;=ドル!$D$3),M134,0)</f>
        <v>12600.623298326373</v>
      </c>
      <c r="O134" s="99">
        <f t="shared" si="11"/>
        <v>995323.23433480016</v>
      </c>
      <c r="P134" s="49" t="str">
        <f t="shared" si="15"/>
        <v/>
      </c>
      <c r="Q134" s="49" t="str">
        <f t="shared" si="16"/>
        <v/>
      </c>
      <c r="R134" s="35"/>
      <c r="S134" s="35"/>
      <c r="T134" s="35"/>
      <c r="U134" s="35"/>
      <c r="V134" s="35"/>
    </row>
    <row r="135" spans="2:22" ht="10" customHeight="1" x14ac:dyDescent="0.55000000000000004">
      <c r="B135" s="111">
        <v>41243</v>
      </c>
      <c r="C135" s="114">
        <v>80.900000000000006</v>
      </c>
      <c r="D135" s="95" t="str">
        <f t="shared" si="12"/>
        <v>2012/11</v>
      </c>
      <c r="E135" s="71">
        <f t="shared" si="18"/>
        <v>10000</v>
      </c>
      <c r="F135" s="74">
        <f t="shared" si="10"/>
        <v>123.60939431396785</v>
      </c>
      <c r="G135" s="83" t="str">
        <f t="shared" si="13"/>
        <v>2002/04</v>
      </c>
      <c r="H135" s="77" t="str">
        <f t="shared" si="14"/>
        <v>2023/04</v>
      </c>
      <c r="I135" s="100">
        <f>IF(AND(B135&gt;=ドル!$C$2,B135&lt;=ドル!$D$3),E135,0)</f>
        <v>10000</v>
      </c>
      <c r="J135" s="100">
        <f t="shared" si="17"/>
        <v>1280000</v>
      </c>
      <c r="K135" s="130">
        <f>IF(AND(B135&gt;=ドル!$C$2,B135&lt;=ドル!$D$3),J135,NA())</f>
        <v>1280000</v>
      </c>
      <c r="L135" s="68">
        <f>IF(AND(B135&gt;=ドル!$C$2,B135&lt;=ドル!$D$3),F135,0)</f>
        <v>123.60939431396785</v>
      </c>
      <c r="M135" s="87">
        <f>IFERROR(L135+M134,"")</f>
        <v>12724.23269264034</v>
      </c>
      <c r="N135" s="98">
        <f>IF(AND(B135&gt;=ドル!$C$2,B135&lt;=ドル!$D$3),M135,0)</f>
        <v>12724.23269264034</v>
      </c>
      <c r="O135" s="99">
        <f t="shared" si="11"/>
        <v>1029390.4248346036</v>
      </c>
      <c r="P135" s="49" t="str">
        <f t="shared" si="15"/>
        <v/>
      </c>
      <c r="Q135" s="49" t="str">
        <f t="shared" si="16"/>
        <v/>
      </c>
      <c r="R135" s="35"/>
      <c r="S135" s="35"/>
      <c r="T135" s="35"/>
      <c r="U135" s="35"/>
      <c r="V135" s="35"/>
    </row>
    <row r="136" spans="2:22" ht="10" customHeight="1" x14ac:dyDescent="0.55000000000000004">
      <c r="B136" s="111">
        <v>41271</v>
      </c>
      <c r="C136" s="114">
        <v>83.65</v>
      </c>
      <c r="D136" s="95" t="str">
        <f t="shared" si="12"/>
        <v>2012/12</v>
      </c>
      <c r="E136" s="71">
        <f t="shared" si="18"/>
        <v>10000</v>
      </c>
      <c r="F136" s="74">
        <f t="shared" ref="F136:F199" si="19">E136/C136</f>
        <v>119.5457262402869</v>
      </c>
      <c r="G136" s="83" t="str">
        <f t="shared" si="13"/>
        <v>2002/04</v>
      </c>
      <c r="H136" s="77" t="str">
        <f t="shared" si="14"/>
        <v>2023/04</v>
      </c>
      <c r="I136" s="100">
        <f>IF(AND(B136&gt;=ドル!$C$2,B136&lt;=ドル!$D$3),E136,0)</f>
        <v>10000</v>
      </c>
      <c r="J136" s="100">
        <f t="shared" si="17"/>
        <v>1290000</v>
      </c>
      <c r="K136" s="130">
        <f>IF(AND(B136&gt;=ドル!$C$2,B136&lt;=ドル!$D$3),J136,NA())</f>
        <v>1290000</v>
      </c>
      <c r="L136" s="68">
        <f>IF(AND(B136&gt;=ドル!$C$2,B136&lt;=ドル!$D$3),F136,0)</f>
        <v>119.5457262402869</v>
      </c>
      <c r="M136" s="87">
        <f>L136+M135</f>
        <v>12843.778418880627</v>
      </c>
      <c r="N136" s="98">
        <f>IF(AND(B136&gt;=ドル!$C$2,B136&lt;=ドル!$D$3),M136,0)</f>
        <v>12843.778418880627</v>
      </c>
      <c r="O136" s="99">
        <f t="shared" ref="O136:O199" si="20">IF(C136*N136=0,NA(),C136*N136)</f>
        <v>1074382.0647393644</v>
      </c>
      <c r="P136" s="49" t="str">
        <f t="shared" si="15"/>
        <v/>
      </c>
      <c r="Q136" s="49" t="str">
        <f t="shared" si="16"/>
        <v/>
      </c>
      <c r="R136" s="35"/>
      <c r="S136" s="35"/>
      <c r="T136" s="35"/>
      <c r="U136" s="35"/>
      <c r="V136" s="35"/>
    </row>
    <row r="137" spans="2:22" ht="10" customHeight="1" x14ac:dyDescent="0.55000000000000004">
      <c r="B137" s="111">
        <v>41305</v>
      </c>
      <c r="C137" s="114">
        <v>89.24</v>
      </c>
      <c r="D137" s="95" t="str">
        <f t="shared" ref="D137:D200" si="21">TEXT(B137,"yyy/m")</f>
        <v>2013/1</v>
      </c>
      <c r="E137" s="71">
        <f t="shared" si="18"/>
        <v>10000</v>
      </c>
      <c r="F137" s="74">
        <f t="shared" si="19"/>
        <v>112.0573733751681</v>
      </c>
      <c r="G137" s="83" t="str">
        <f t="shared" ref="G137:G200" si="22">TEXT($C$2,"yyyy/mm")</f>
        <v>2002/04</v>
      </c>
      <c r="H137" s="77" t="str">
        <f t="shared" ref="H137:H200" si="23">TEXT($N$6,"yyyy/mm")</f>
        <v>2023/04</v>
      </c>
      <c r="I137" s="100">
        <f>IF(AND(B137&gt;=ドル!$C$2,B137&lt;=ドル!$D$3),E137,0)</f>
        <v>10000</v>
      </c>
      <c r="J137" s="100">
        <f t="shared" si="17"/>
        <v>1300000</v>
      </c>
      <c r="K137" s="130">
        <f>IF(AND(B137&gt;=ドル!$C$2,B137&lt;=ドル!$D$3),J137,NA())</f>
        <v>1300000</v>
      </c>
      <c r="L137" s="68">
        <f>IF(AND(B137&gt;=ドル!$C$2,B137&lt;=ドル!$D$3),F137,0)</f>
        <v>112.0573733751681</v>
      </c>
      <c r="M137" s="87">
        <f>IFERROR(L137+M136,"")</f>
        <v>12955.835792255795</v>
      </c>
      <c r="N137" s="98">
        <f>IF(AND(B137&gt;=ドル!$C$2,B137&lt;=ドル!$D$3),M137,0)</f>
        <v>12955.835792255795</v>
      </c>
      <c r="O137" s="99">
        <f t="shared" si="20"/>
        <v>1156178.786100907</v>
      </c>
      <c r="P137" s="49" t="str">
        <f t="shared" ref="P137:P200" si="24">IF(D137=$P$6,N137,"")</f>
        <v/>
      </c>
      <c r="Q137" s="49" t="str">
        <f t="shared" ref="Q137:Q200" si="25">IF(D137=$Q$6,C137,"")</f>
        <v/>
      </c>
      <c r="R137" s="35"/>
      <c r="S137" s="35"/>
      <c r="T137" s="35"/>
      <c r="U137" s="35"/>
      <c r="V137" s="35"/>
    </row>
    <row r="138" spans="2:22" ht="10" customHeight="1" x14ac:dyDescent="0.55000000000000004">
      <c r="B138" s="111">
        <v>41333</v>
      </c>
      <c r="C138" s="114">
        <v>93.23</v>
      </c>
      <c r="D138" s="95" t="str">
        <f t="shared" si="21"/>
        <v>2013/2</v>
      </c>
      <c r="E138" s="71">
        <f t="shared" si="18"/>
        <v>10000</v>
      </c>
      <c r="F138" s="74">
        <f t="shared" si="19"/>
        <v>107.26161106939826</v>
      </c>
      <c r="G138" s="83" t="str">
        <f t="shared" si="22"/>
        <v>2002/04</v>
      </c>
      <c r="H138" s="77" t="str">
        <f t="shared" si="23"/>
        <v>2023/04</v>
      </c>
      <c r="I138" s="100">
        <f>IF(AND(B138&gt;=ドル!$C$2,B138&lt;=ドル!$D$3),E138,0)</f>
        <v>10000</v>
      </c>
      <c r="J138" s="100">
        <f t="shared" ref="J138:J201" si="26">I137+J137</f>
        <v>1310000</v>
      </c>
      <c r="K138" s="130">
        <f>IF(AND(B138&gt;=ドル!$C$2,B138&lt;=ドル!$D$3),J138,NA())</f>
        <v>1310000</v>
      </c>
      <c r="L138" s="68">
        <f>IF(AND(B138&gt;=ドル!$C$2,B138&lt;=ドル!$D$3),F138,0)</f>
        <v>107.26161106939826</v>
      </c>
      <c r="M138" s="87">
        <f>L138+M137</f>
        <v>13063.097403325193</v>
      </c>
      <c r="N138" s="98">
        <f>IF(AND(B138&gt;=ドル!$C$2,B138&lt;=ドル!$D$3),M138,0)</f>
        <v>13063.097403325193</v>
      </c>
      <c r="O138" s="99">
        <f t="shared" si="20"/>
        <v>1217872.5709120077</v>
      </c>
      <c r="P138" s="49" t="str">
        <f t="shared" si="24"/>
        <v/>
      </c>
      <c r="Q138" s="49" t="str">
        <f t="shared" si="25"/>
        <v/>
      </c>
      <c r="R138" s="35"/>
      <c r="S138" s="35"/>
      <c r="T138" s="35"/>
      <c r="U138" s="35"/>
      <c r="V138" s="35"/>
    </row>
    <row r="139" spans="2:22" ht="10" customHeight="1" x14ac:dyDescent="0.55000000000000004">
      <c r="B139" s="111">
        <v>41362</v>
      </c>
      <c r="C139" s="114">
        <v>94.81</v>
      </c>
      <c r="D139" s="95" t="str">
        <f t="shared" si="21"/>
        <v>2013/3</v>
      </c>
      <c r="E139" s="71">
        <f t="shared" ref="E139:E202" si="27">E138</f>
        <v>10000</v>
      </c>
      <c r="F139" s="74">
        <f t="shared" si="19"/>
        <v>105.47410610695074</v>
      </c>
      <c r="G139" s="83" t="str">
        <f t="shared" si="22"/>
        <v>2002/04</v>
      </c>
      <c r="H139" s="77" t="str">
        <f t="shared" si="23"/>
        <v>2023/04</v>
      </c>
      <c r="I139" s="100">
        <f>IF(AND(B139&gt;=ドル!$C$2,B139&lt;=ドル!$D$3),E139,0)</f>
        <v>10000</v>
      </c>
      <c r="J139" s="100">
        <f t="shared" si="26"/>
        <v>1320000</v>
      </c>
      <c r="K139" s="130">
        <f>IF(AND(B139&gt;=ドル!$C$2,B139&lt;=ドル!$D$3),J139,NA())</f>
        <v>1320000</v>
      </c>
      <c r="L139" s="68">
        <f>IF(AND(B139&gt;=ドル!$C$2,B139&lt;=ドル!$D$3),F139,0)</f>
        <v>105.47410610695074</v>
      </c>
      <c r="M139" s="87">
        <f>L139+M138</f>
        <v>13168.571509432144</v>
      </c>
      <c r="N139" s="98">
        <f>IF(AND(B139&gt;=ドル!$C$2,B139&lt;=ドル!$D$3),M139,0)</f>
        <v>13168.571509432144</v>
      </c>
      <c r="O139" s="99">
        <f t="shared" si="20"/>
        <v>1248512.2648092615</v>
      </c>
      <c r="P139" s="49" t="str">
        <f t="shared" si="24"/>
        <v/>
      </c>
      <c r="Q139" s="49" t="str">
        <f t="shared" si="25"/>
        <v/>
      </c>
      <c r="R139" s="35"/>
      <c r="S139" s="35"/>
      <c r="T139" s="35"/>
      <c r="U139" s="35"/>
      <c r="V139" s="35"/>
    </row>
    <row r="140" spans="2:22" ht="10" customHeight="1" x14ac:dyDescent="0.55000000000000004">
      <c r="B140" s="111">
        <v>41394</v>
      </c>
      <c r="C140" s="114">
        <v>97.73</v>
      </c>
      <c r="D140" s="95" t="str">
        <f t="shared" si="21"/>
        <v>2013/4</v>
      </c>
      <c r="E140" s="71">
        <f t="shared" si="27"/>
        <v>10000</v>
      </c>
      <c r="F140" s="74">
        <f t="shared" si="19"/>
        <v>102.32272587741737</v>
      </c>
      <c r="G140" s="83" t="str">
        <f t="shared" si="22"/>
        <v>2002/04</v>
      </c>
      <c r="H140" s="77" t="str">
        <f t="shared" si="23"/>
        <v>2023/04</v>
      </c>
      <c r="I140" s="100">
        <f>IF(AND(B140&gt;=ドル!$C$2,B140&lt;=ドル!$D$3),E140,0)</f>
        <v>10000</v>
      </c>
      <c r="J140" s="100">
        <f t="shared" si="26"/>
        <v>1330000</v>
      </c>
      <c r="K140" s="130">
        <f>IF(AND(B140&gt;=ドル!$C$2,B140&lt;=ドル!$D$3),J140,NA())</f>
        <v>1330000</v>
      </c>
      <c r="L140" s="68">
        <f>IF(AND(B140&gt;=ドル!$C$2,B140&lt;=ドル!$D$3),F140,0)</f>
        <v>102.32272587741737</v>
      </c>
      <c r="M140" s="87">
        <f>IFERROR(L140+M139,"")</f>
        <v>13270.894235309561</v>
      </c>
      <c r="N140" s="98">
        <f>IF(AND(B140&gt;=ドル!$C$2,B140&lt;=ドル!$D$3),M140,0)</f>
        <v>13270.894235309561</v>
      </c>
      <c r="O140" s="99">
        <f t="shared" si="20"/>
        <v>1296964.4936168033</v>
      </c>
      <c r="P140" s="49" t="str">
        <f t="shared" si="24"/>
        <v/>
      </c>
      <c r="Q140" s="49" t="str">
        <f t="shared" si="25"/>
        <v/>
      </c>
      <c r="R140" s="35"/>
      <c r="S140" s="35"/>
      <c r="T140" s="35"/>
      <c r="U140" s="35"/>
      <c r="V140" s="35"/>
    </row>
    <row r="141" spans="2:22" ht="10" customHeight="1" x14ac:dyDescent="0.55000000000000004">
      <c r="B141" s="111">
        <v>41425</v>
      </c>
      <c r="C141" s="114">
        <v>101.1</v>
      </c>
      <c r="D141" s="95" t="str">
        <f t="shared" si="21"/>
        <v>2013/5</v>
      </c>
      <c r="E141" s="71">
        <f t="shared" si="27"/>
        <v>10000</v>
      </c>
      <c r="F141" s="74">
        <f t="shared" si="19"/>
        <v>98.911968348170134</v>
      </c>
      <c r="G141" s="83" t="str">
        <f t="shared" si="22"/>
        <v>2002/04</v>
      </c>
      <c r="H141" s="77" t="str">
        <f t="shared" si="23"/>
        <v>2023/04</v>
      </c>
      <c r="I141" s="100">
        <f>IF(AND(B141&gt;=ドル!$C$2,B141&lt;=ドル!$D$3),E141,0)</f>
        <v>10000</v>
      </c>
      <c r="J141" s="100">
        <f t="shared" si="26"/>
        <v>1340000</v>
      </c>
      <c r="K141" s="130">
        <f>IF(AND(B141&gt;=ドル!$C$2,B141&lt;=ドル!$D$3),J141,NA())</f>
        <v>1340000</v>
      </c>
      <c r="L141" s="68">
        <f>IF(AND(B141&gt;=ドル!$C$2,B141&lt;=ドル!$D$3),F141,0)</f>
        <v>98.911968348170134</v>
      </c>
      <c r="M141" s="87">
        <f>L141+M140</f>
        <v>13369.80620365773</v>
      </c>
      <c r="N141" s="98">
        <f>IF(AND(B141&gt;=ドル!$C$2,B141&lt;=ドル!$D$3),M141,0)</f>
        <v>13369.80620365773</v>
      </c>
      <c r="O141" s="99">
        <f t="shared" si="20"/>
        <v>1351687.4071897964</v>
      </c>
      <c r="P141" s="49" t="str">
        <f t="shared" si="24"/>
        <v/>
      </c>
      <c r="Q141" s="49" t="str">
        <f t="shared" si="25"/>
        <v/>
      </c>
      <c r="R141" s="35"/>
      <c r="S141" s="35"/>
      <c r="T141" s="35"/>
      <c r="U141" s="35"/>
      <c r="V141" s="35"/>
    </row>
    <row r="142" spans="2:22" ht="10" customHeight="1" x14ac:dyDescent="0.55000000000000004">
      <c r="B142" s="111">
        <v>41453</v>
      </c>
      <c r="C142" s="114">
        <v>97.45</v>
      </c>
      <c r="D142" s="95" t="str">
        <f t="shared" si="21"/>
        <v>2013/6</v>
      </c>
      <c r="E142" s="71">
        <f t="shared" si="27"/>
        <v>10000</v>
      </c>
      <c r="F142" s="74">
        <f t="shared" si="19"/>
        <v>102.6167265264238</v>
      </c>
      <c r="G142" s="83" t="str">
        <f t="shared" si="22"/>
        <v>2002/04</v>
      </c>
      <c r="H142" s="77" t="str">
        <f t="shared" si="23"/>
        <v>2023/04</v>
      </c>
      <c r="I142" s="100">
        <f>IF(AND(B142&gt;=ドル!$C$2,B142&lt;=ドル!$D$3),E142,0)</f>
        <v>10000</v>
      </c>
      <c r="J142" s="100">
        <f t="shared" si="26"/>
        <v>1350000</v>
      </c>
      <c r="K142" s="130">
        <f>IF(AND(B142&gt;=ドル!$C$2,B142&lt;=ドル!$D$3),J142,NA())</f>
        <v>1350000</v>
      </c>
      <c r="L142" s="68">
        <f>IF(AND(B142&gt;=ドル!$C$2,B142&lt;=ドル!$D$3),F142,0)</f>
        <v>102.6167265264238</v>
      </c>
      <c r="M142" s="87">
        <f>IFERROR(L142+M141,"")</f>
        <v>13472.422930184153</v>
      </c>
      <c r="N142" s="98">
        <f>IF(AND(B142&gt;=ドル!$C$2,B142&lt;=ドル!$D$3),M142,0)</f>
        <v>13472.422930184153</v>
      </c>
      <c r="O142" s="99">
        <f t="shared" si="20"/>
        <v>1312887.6145464457</v>
      </c>
      <c r="P142" s="49" t="str">
        <f t="shared" si="24"/>
        <v/>
      </c>
      <c r="Q142" s="49" t="str">
        <f t="shared" si="25"/>
        <v/>
      </c>
      <c r="R142" s="35"/>
      <c r="S142" s="35"/>
      <c r="T142" s="35"/>
      <c r="U142" s="35"/>
      <c r="V142" s="35"/>
    </row>
    <row r="143" spans="2:22" ht="10" customHeight="1" x14ac:dyDescent="0.55000000000000004">
      <c r="B143" s="111">
        <v>41486</v>
      </c>
      <c r="C143" s="114">
        <v>99.78</v>
      </c>
      <c r="D143" s="95" t="str">
        <f t="shared" si="21"/>
        <v>2013/7</v>
      </c>
      <c r="E143" s="71">
        <f t="shared" si="27"/>
        <v>10000</v>
      </c>
      <c r="F143" s="74">
        <f t="shared" si="19"/>
        <v>100.22048506714772</v>
      </c>
      <c r="G143" s="83" t="str">
        <f t="shared" si="22"/>
        <v>2002/04</v>
      </c>
      <c r="H143" s="77" t="str">
        <f t="shared" si="23"/>
        <v>2023/04</v>
      </c>
      <c r="I143" s="100">
        <f>IF(AND(B143&gt;=ドル!$C$2,B143&lt;=ドル!$D$3),E143,0)</f>
        <v>10000</v>
      </c>
      <c r="J143" s="100">
        <f t="shared" si="26"/>
        <v>1360000</v>
      </c>
      <c r="K143" s="130">
        <f>IF(AND(B143&gt;=ドル!$C$2,B143&lt;=ドル!$D$3),J143,NA())</f>
        <v>1360000</v>
      </c>
      <c r="L143" s="68">
        <f>IF(AND(B143&gt;=ドル!$C$2,B143&lt;=ドル!$D$3),F143,0)</f>
        <v>100.22048506714772</v>
      </c>
      <c r="M143" s="87">
        <f>L143+M142</f>
        <v>13572.643415251301</v>
      </c>
      <c r="N143" s="98">
        <f>IF(AND(B143&gt;=ドル!$C$2,B143&lt;=ドル!$D$3),M143,0)</f>
        <v>13572.643415251301</v>
      </c>
      <c r="O143" s="99">
        <f t="shared" si="20"/>
        <v>1354278.3599737748</v>
      </c>
      <c r="P143" s="49" t="str">
        <f t="shared" si="24"/>
        <v/>
      </c>
      <c r="Q143" s="49" t="str">
        <f t="shared" si="25"/>
        <v/>
      </c>
      <c r="R143" s="35"/>
      <c r="S143" s="35"/>
      <c r="T143" s="35"/>
      <c r="U143" s="35"/>
      <c r="V143" s="35"/>
    </row>
    <row r="144" spans="2:22" ht="10" customHeight="1" x14ac:dyDescent="0.55000000000000004">
      <c r="B144" s="111">
        <v>41516</v>
      </c>
      <c r="C144" s="114">
        <v>97.86</v>
      </c>
      <c r="D144" s="95" t="str">
        <f t="shared" si="21"/>
        <v>2013/8</v>
      </c>
      <c r="E144" s="71">
        <f t="shared" si="27"/>
        <v>10000</v>
      </c>
      <c r="F144" s="74">
        <f t="shared" si="19"/>
        <v>102.18679746576743</v>
      </c>
      <c r="G144" s="83" t="str">
        <f t="shared" si="22"/>
        <v>2002/04</v>
      </c>
      <c r="H144" s="77" t="str">
        <f t="shared" si="23"/>
        <v>2023/04</v>
      </c>
      <c r="I144" s="100">
        <f>IF(AND(B144&gt;=ドル!$C$2,B144&lt;=ドル!$D$3),E144,0)</f>
        <v>10000</v>
      </c>
      <c r="J144" s="100">
        <f t="shared" si="26"/>
        <v>1370000</v>
      </c>
      <c r="K144" s="130">
        <f>IF(AND(B144&gt;=ドル!$C$2,B144&lt;=ドル!$D$3),J144,NA())</f>
        <v>1370000</v>
      </c>
      <c r="L144" s="68">
        <f>IF(AND(B144&gt;=ドル!$C$2,B144&lt;=ドル!$D$3),F144,0)</f>
        <v>102.18679746576743</v>
      </c>
      <c r="M144" s="87">
        <f>IFERROR(L144+M143,"")</f>
        <v>13674.830212717068</v>
      </c>
      <c r="N144" s="98">
        <f>IF(AND(B144&gt;=ドル!$C$2,B144&lt;=ドル!$D$3),M144,0)</f>
        <v>13674.830212717068</v>
      </c>
      <c r="O144" s="99">
        <f t="shared" si="20"/>
        <v>1338218.8846164923</v>
      </c>
      <c r="P144" s="49" t="str">
        <f t="shared" si="24"/>
        <v/>
      </c>
      <c r="Q144" s="49" t="str">
        <f t="shared" si="25"/>
        <v/>
      </c>
      <c r="R144" s="35"/>
      <c r="S144" s="35"/>
      <c r="T144" s="35"/>
      <c r="U144" s="35"/>
      <c r="V144" s="35"/>
    </row>
    <row r="145" spans="2:22" ht="10" customHeight="1" x14ac:dyDescent="0.55000000000000004">
      <c r="B145" s="111">
        <v>41547</v>
      </c>
      <c r="C145" s="114">
        <v>99.23</v>
      </c>
      <c r="D145" s="95" t="str">
        <f t="shared" si="21"/>
        <v>2013/9</v>
      </c>
      <c r="E145" s="71">
        <f t="shared" si="27"/>
        <v>10000</v>
      </c>
      <c r="F145" s="74">
        <f t="shared" si="19"/>
        <v>100.77597500755819</v>
      </c>
      <c r="G145" s="83" t="str">
        <f t="shared" si="22"/>
        <v>2002/04</v>
      </c>
      <c r="H145" s="77" t="str">
        <f t="shared" si="23"/>
        <v>2023/04</v>
      </c>
      <c r="I145" s="100">
        <f>IF(AND(B145&gt;=ドル!$C$2,B145&lt;=ドル!$D$3),E145,0)</f>
        <v>10000</v>
      </c>
      <c r="J145" s="100">
        <f t="shared" si="26"/>
        <v>1380000</v>
      </c>
      <c r="K145" s="130">
        <f>IF(AND(B145&gt;=ドル!$C$2,B145&lt;=ドル!$D$3),J145,NA())</f>
        <v>1380000</v>
      </c>
      <c r="L145" s="68">
        <f>IF(AND(B145&gt;=ドル!$C$2,B145&lt;=ドル!$D$3),F145,0)</f>
        <v>100.77597500755819</v>
      </c>
      <c r="M145" s="87">
        <f>L145+M144</f>
        <v>13775.606187724627</v>
      </c>
      <c r="N145" s="98">
        <f>IF(AND(B145&gt;=ドル!$C$2,B145&lt;=ドル!$D$3),M145,0)</f>
        <v>13775.606187724627</v>
      </c>
      <c r="O145" s="99">
        <f t="shared" si="20"/>
        <v>1366953.4020079148</v>
      </c>
      <c r="P145" s="49" t="str">
        <f t="shared" si="24"/>
        <v/>
      </c>
      <c r="Q145" s="49" t="str">
        <f t="shared" si="25"/>
        <v/>
      </c>
      <c r="R145" s="35"/>
      <c r="S145" s="35"/>
      <c r="T145" s="35"/>
      <c r="U145" s="35"/>
      <c r="V145" s="35"/>
    </row>
    <row r="146" spans="2:22" ht="10" customHeight="1" x14ac:dyDescent="0.55000000000000004">
      <c r="B146" s="111">
        <v>41578</v>
      </c>
      <c r="C146" s="114">
        <v>97.87</v>
      </c>
      <c r="D146" s="95" t="str">
        <f t="shared" si="21"/>
        <v>2013/10</v>
      </c>
      <c r="E146" s="71">
        <f t="shared" si="27"/>
        <v>10000</v>
      </c>
      <c r="F146" s="74">
        <f t="shared" si="19"/>
        <v>102.17635639113109</v>
      </c>
      <c r="G146" s="83" t="str">
        <f t="shared" si="22"/>
        <v>2002/04</v>
      </c>
      <c r="H146" s="77" t="str">
        <f t="shared" si="23"/>
        <v>2023/04</v>
      </c>
      <c r="I146" s="100">
        <f>IF(AND(B146&gt;=ドル!$C$2,B146&lt;=ドル!$D$3),E146,0)</f>
        <v>10000</v>
      </c>
      <c r="J146" s="100">
        <f t="shared" si="26"/>
        <v>1390000</v>
      </c>
      <c r="K146" s="130">
        <f>IF(AND(B146&gt;=ドル!$C$2,B146&lt;=ドル!$D$3),J146,NA())</f>
        <v>1390000</v>
      </c>
      <c r="L146" s="68">
        <f>IF(AND(B146&gt;=ドル!$C$2,B146&lt;=ドル!$D$3),F146,0)</f>
        <v>102.17635639113109</v>
      </c>
      <c r="M146" s="87">
        <f>IFERROR(L146+M145,"")</f>
        <v>13877.782544115758</v>
      </c>
      <c r="N146" s="98">
        <f>IF(AND(B146&gt;=ドル!$C$2,B146&lt;=ドル!$D$3),M146,0)</f>
        <v>13877.782544115758</v>
      </c>
      <c r="O146" s="99">
        <f t="shared" si="20"/>
        <v>1358218.5775926092</v>
      </c>
      <c r="P146" s="49" t="str">
        <f t="shared" si="24"/>
        <v/>
      </c>
      <c r="Q146" s="49" t="str">
        <f t="shared" si="25"/>
        <v/>
      </c>
      <c r="R146" s="35"/>
      <c r="S146" s="35"/>
      <c r="T146" s="35"/>
      <c r="U146" s="35"/>
      <c r="V146" s="35"/>
    </row>
    <row r="147" spans="2:22" ht="10" customHeight="1" x14ac:dyDescent="0.55000000000000004">
      <c r="B147" s="111">
        <v>41607</v>
      </c>
      <c r="C147" s="114">
        <v>100.03</v>
      </c>
      <c r="D147" s="95" t="str">
        <f t="shared" si="21"/>
        <v>2013/11</v>
      </c>
      <c r="E147" s="71">
        <f t="shared" si="27"/>
        <v>10000</v>
      </c>
      <c r="F147" s="74">
        <f t="shared" si="19"/>
        <v>99.970008997300809</v>
      </c>
      <c r="G147" s="83" t="str">
        <f t="shared" si="22"/>
        <v>2002/04</v>
      </c>
      <c r="H147" s="77" t="str">
        <f t="shared" si="23"/>
        <v>2023/04</v>
      </c>
      <c r="I147" s="100">
        <f>IF(AND(B147&gt;=ドル!$C$2,B147&lt;=ドル!$D$3),E147,0)</f>
        <v>10000</v>
      </c>
      <c r="J147" s="100">
        <f t="shared" si="26"/>
        <v>1400000</v>
      </c>
      <c r="K147" s="130">
        <f>IF(AND(B147&gt;=ドル!$C$2,B147&lt;=ドル!$D$3),J147,NA())</f>
        <v>1400000</v>
      </c>
      <c r="L147" s="68">
        <f>IF(AND(B147&gt;=ドル!$C$2,B147&lt;=ドル!$D$3),F147,0)</f>
        <v>99.970008997300809</v>
      </c>
      <c r="M147" s="87">
        <f>L147+M146</f>
        <v>13977.75255311306</v>
      </c>
      <c r="N147" s="98">
        <f>IF(AND(B147&gt;=ドル!$C$2,B147&lt;=ドル!$D$3),M147,0)</f>
        <v>13977.75255311306</v>
      </c>
      <c r="O147" s="99">
        <f t="shared" si="20"/>
        <v>1398194.5878878993</v>
      </c>
      <c r="P147" s="49" t="str">
        <f t="shared" si="24"/>
        <v/>
      </c>
      <c r="Q147" s="49" t="str">
        <f t="shared" si="25"/>
        <v/>
      </c>
      <c r="R147" s="35"/>
      <c r="S147" s="35"/>
      <c r="T147" s="35"/>
      <c r="U147" s="35"/>
      <c r="V147" s="35"/>
    </row>
    <row r="148" spans="2:22" ht="10" customHeight="1" x14ac:dyDescent="0.55000000000000004">
      <c r="B148" s="111">
        <v>41638</v>
      </c>
      <c r="C148" s="114">
        <v>103.49</v>
      </c>
      <c r="D148" s="95" t="str">
        <f t="shared" si="21"/>
        <v>2013/12</v>
      </c>
      <c r="E148" s="71">
        <f t="shared" si="27"/>
        <v>10000</v>
      </c>
      <c r="F148" s="74">
        <f t="shared" si="19"/>
        <v>96.627693496956226</v>
      </c>
      <c r="G148" s="83" t="str">
        <f t="shared" si="22"/>
        <v>2002/04</v>
      </c>
      <c r="H148" s="77" t="str">
        <f t="shared" si="23"/>
        <v>2023/04</v>
      </c>
      <c r="I148" s="100">
        <f>IF(AND(B148&gt;=ドル!$C$2,B148&lt;=ドル!$D$3),E148,0)</f>
        <v>10000</v>
      </c>
      <c r="J148" s="100">
        <f t="shared" si="26"/>
        <v>1410000</v>
      </c>
      <c r="K148" s="130">
        <f>IF(AND(B148&gt;=ドル!$C$2,B148&lt;=ドル!$D$3),J148,NA())</f>
        <v>1410000</v>
      </c>
      <c r="L148" s="68">
        <f>IF(AND(B148&gt;=ドル!$C$2,B148&lt;=ドル!$D$3),F148,0)</f>
        <v>96.627693496956226</v>
      </c>
      <c r="M148" s="87">
        <f>IFERROR(L148+M147,"")</f>
        <v>14074.380246610015</v>
      </c>
      <c r="N148" s="98">
        <f>IF(AND(B148&gt;=ドル!$C$2,B148&lt;=ドル!$D$3),M148,0)</f>
        <v>14074.380246610015</v>
      </c>
      <c r="O148" s="99">
        <f t="shared" si="20"/>
        <v>1456557.6117216705</v>
      </c>
      <c r="P148" s="49" t="str">
        <f t="shared" si="24"/>
        <v/>
      </c>
      <c r="Q148" s="49" t="str">
        <f t="shared" si="25"/>
        <v/>
      </c>
      <c r="R148" s="35"/>
      <c r="S148" s="35"/>
      <c r="T148" s="35"/>
      <c r="U148" s="35"/>
      <c r="V148" s="35"/>
    </row>
    <row r="149" spans="2:22" ht="10" customHeight="1" x14ac:dyDescent="0.55000000000000004">
      <c r="B149" s="111">
        <v>41670</v>
      </c>
      <c r="C149" s="114">
        <v>103.93</v>
      </c>
      <c r="D149" s="95" t="str">
        <f t="shared" si="21"/>
        <v>2014/1</v>
      </c>
      <c r="E149" s="71">
        <f t="shared" si="27"/>
        <v>10000</v>
      </c>
      <c r="F149" s="74">
        <f t="shared" si="19"/>
        <v>96.2186086789185</v>
      </c>
      <c r="G149" s="83" t="str">
        <f t="shared" si="22"/>
        <v>2002/04</v>
      </c>
      <c r="H149" s="77" t="str">
        <f t="shared" si="23"/>
        <v>2023/04</v>
      </c>
      <c r="I149" s="100">
        <f>IF(AND(B149&gt;=ドル!$C$2,B149&lt;=ドル!$D$3),E149,0)</f>
        <v>10000</v>
      </c>
      <c r="J149" s="100">
        <f t="shared" si="26"/>
        <v>1420000</v>
      </c>
      <c r="K149" s="130">
        <f>IF(AND(B149&gt;=ドル!$C$2,B149&lt;=ドル!$D$3),J149,NA())</f>
        <v>1420000</v>
      </c>
      <c r="L149" s="68">
        <f>IF(AND(B149&gt;=ドル!$C$2,B149&lt;=ドル!$D$3),F149,0)</f>
        <v>96.2186086789185</v>
      </c>
      <c r="M149" s="87">
        <f>L149+M148</f>
        <v>14170.598855288934</v>
      </c>
      <c r="N149" s="98">
        <f>IF(AND(B149&gt;=ドル!$C$2,B149&lt;=ドル!$D$3),M149,0)</f>
        <v>14170.598855288934</v>
      </c>
      <c r="O149" s="99">
        <f t="shared" si="20"/>
        <v>1472750.339030179</v>
      </c>
      <c r="P149" s="49" t="str">
        <f t="shared" si="24"/>
        <v/>
      </c>
      <c r="Q149" s="49" t="str">
        <f t="shared" si="25"/>
        <v/>
      </c>
      <c r="R149" s="35"/>
      <c r="S149" s="35"/>
      <c r="T149" s="35"/>
      <c r="U149" s="35"/>
      <c r="V149" s="35"/>
    </row>
    <row r="150" spans="2:22" ht="10" customHeight="1" x14ac:dyDescent="0.55000000000000004">
      <c r="B150" s="111">
        <v>41698</v>
      </c>
      <c r="C150" s="114">
        <v>102.15</v>
      </c>
      <c r="D150" s="95" t="str">
        <f t="shared" si="21"/>
        <v>2014/2</v>
      </c>
      <c r="E150" s="71">
        <f t="shared" si="27"/>
        <v>10000</v>
      </c>
      <c r="F150" s="74">
        <f t="shared" si="19"/>
        <v>97.895252080274105</v>
      </c>
      <c r="G150" s="83" t="str">
        <f t="shared" si="22"/>
        <v>2002/04</v>
      </c>
      <c r="H150" s="77" t="str">
        <f t="shared" si="23"/>
        <v>2023/04</v>
      </c>
      <c r="I150" s="100">
        <f>IF(AND(B150&gt;=ドル!$C$2,B150&lt;=ドル!$D$3),E150,0)</f>
        <v>10000</v>
      </c>
      <c r="J150" s="100">
        <f t="shared" si="26"/>
        <v>1430000</v>
      </c>
      <c r="K150" s="130">
        <f>IF(AND(B150&gt;=ドル!$C$2,B150&lt;=ドル!$D$3),J150,NA())</f>
        <v>1430000</v>
      </c>
      <c r="L150" s="68">
        <f>IF(AND(B150&gt;=ドル!$C$2,B150&lt;=ドル!$D$3),F150,0)</f>
        <v>97.895252080274105</v>
      </c>
      <c r="M150" s="87">
        <f>L150+M149</f>
        <v>14268.494107369208</v>
      </c>
      <c r="N150" s="98">
        <f>IF(AND(B150&gt;=ドル!$C$2,B150&lt;=ドル!$D$3),M150,0)</f>
        <v>14268.494107369208</v>
      </c>
      <c r="O150" s="99">
        <f t="shared" si="20"/>
        <v>1457526.6730677646</v>
      </c>
      <c r="P150" s="49" t="str">
        <f t="shared" si="24"/>
        <v/>
      </c>
      <c r="Q150" s="49" t="str">
        <f t="shared" si="25"/>
        <v/>
      </c>
      <c r="R150" s="35"/>
      <c r="S150" s="35"/>
      <c r="T150" s="35"/>
      <c r="U150" s="35"/>
      <c r="V150" s="35"/>
    </row>
    <row r="151" spans="2:22" ht="10" customHeight="1" x14ac:dyDescent="0.55000000000000004">
      <c r="B151" s="111">
        <v>41729</v>
      </c>
      <c r="C151" s="114">
        <v>102.27</v>
      </c>
      <c r="D151" s="95" t="str">
        <f t="shared" si="21"/>
        <v>2014/3</v>
      </c>
      <c r="E151" s="71">
        <f t="shared" si="27"/>
        <v>10000</v>
      </c>
      <c r="F151" s="74">
        <f t="shared" si="19"/>
        <v>97.780385254717913</v>
      </c>
      <c r="G151" s="83" t="str">
        <f t="shared" si="22"/>
        <v>2002/04</v>
      </c>
      <c r="H151" s="77" t="str">
        <f t="shared" si="23"/>
        <v>2023/04</v>
      </c>
      <c r="I151" s="100">
        <f>IF(AND(B151&gt;=ドル!$C$2,B151&lt;=ドル!$D$3),E151,0)</f>
        <v>10000</v>
      </c>
      <c r="J151" s="100">
        <f t="shared" si="26"/>
        <v>1440000</v>
      </c>
      <c r="K151" s="130">
        <f>IF(AND(B151&gt;=ドル!$C$2,B151&lt;=ドル!$D$3),J151,NA())</f>
        <v>1440000</v>
      </c>
      <c r="L151" s="68">
        <f>IF(AND(B151&gt;=ドル!$C$2,B151&lt;=ドル!$D$3),F151,0)</f>
        <v>97.780385254717913</v>
      </c>
      <c r="M151" s="87">
        <f>IFERROR(L151+M150,"")</f>
        <v>14366.274492623927</v>
      </c>
      <c r="N151" s="98">
        <f>IF(AND(B151&gt;=ドル!$C$2,B151&lt;=ドル!$D$3),M151,0)</f>
        <v>14366.274492623927</v>
      </c>
      <c r="O151" s="99">
        <f t="shared" si="20"/>
        <v>1469238.8923606488</v>
      </c>
      <c r="P151" s="49" t="str">
        <f t="shared" si="24"/>
        <v/>
      </c>
      <c r="Q151" s="49" t="str">
        <f t="shared" si="25"/>
        <v/>
      </c>
      <c r="R151" s="35"/>
      <c r="S151" s="35"/>
      <c r="T151" s="35"/>
      <c r="U151" s="35"/>
      <c r="V151" s="35"/>
    </row>
    <row r="152" spans="2:22" ht="10" customHeight="1" x14ac:dyDescent="0.55000000000000004">
      <c r="B152" s="111">
        <v>41759</v>
      </c>
      <c r="C152" s="114">
        <v>102.58</v>
      </c>
      <c r="D152" s="95" t="str">
        <f t="shared" si="21"/>
        <v>2014/4</v>
      </c>
      <c r="E152" s="71">
        <f t="shared" si="27"/>
        <v>10000</v>
      </c>
      <c r="F152" s="74">
        <f t="shared" si="19"/>
        <v>97.48488984207448</v>
      </c>
      <c r="G152" s="83" t="str">
        <f t="shared" si="22"/>
        <v>2002/04</v>
      </c>
      <c r="H152" s="77" t="str">
        <f t="shared" si="23"/>
        <v>2023/04</v>
      </c>
      <c r="I152" s="100">
        <f>IF(AND(B152&gt;=ドル!$C$2,B152&lt;=ドル!$D$3),E152,0)</f>
        <v>10000</v>
      </c>
      <c r="J152" s="100">
        <f t="shared" si="26"/>
        <v>1450000</v>
      </c>
      <c r="K152" s="130">
        <f>IF(AND(B152&gt;=ドル!$C$2,B152&lt;=ドル!$D$3),J152,NA())</f>
        <v>1450000</v>
      </c>
      <c r="L152" s="68">
        <f>IF(AND(B152&gt;=ドル!$C$2,B152&lt;=ドル!$D$3),F152,0)</f>
        <v>97.48488984207448</v>
      </c>
      <c r="M152" s="87">
        <f>L152+M151</f>
        <v>14463.759382466002</v>
      </c>
      <c r="N152" s="98">
        <f>IF(AND(B152&gt;=ドル!$C$2,B152&lt;=ドル!$D$3),M152,0)</f>
        <v>14463.759382466002</v>
      </c>
      <c r="O152" s="99">
        <f t="shared" si="20"/>
        <v>1483692.4374533624</v>
      </c>
      <c r="P152" s="49" t="str">
        <f t="shared" si="24"/>
        <v/>
      </c>
      <c r="Q152" s="49" t="str">
        <f t="shared" si="25"/>
        <v/>
      </c>
      <c r="R152" s="35"/>
      <c r="S152" s="35"/>
      <c r="T152" s="35"/>
      <c r="U152" s="35"/>
      <c r="V152" s="35"/>
    </row>
    <row r="153" spans="2:22" ht="10" customHeight="1" x14ac:dyDescent="0.55000000000000004">
      <c r="B153" s="111">
        <v>41789</v>
      </c>
      <c r="C153" s="114">
        <v>101.83</v>
      </c>
      <c r="D153" s="95" t="str">
        <f t="shared" si="21"/>
        <v>2014/5</v>
      </c>
      <c r="E153" s="71">
        <f t="shared" si="27"/>
        <v>10000</v>
      </c>
      <c r="F153" s="74">
        <f t="shared" si="19"/>
        <v>98.202887164882654</v>
      </c>
      <c r="G153" s="83" t="str">
        <f t="shared" si="22"/>
        <v>2002/04</v>
      </c>
      <c r="H153" s="77" t="str">
        <f t="shared" si="23"/>
        <v>2023/04</v>
      </c>
      <c r="I153" s="100">
        <f>IF(AND(B153&gt;=ドル!$C$2,B153&lt;=ドル!$D$3),E153,0)</f>
        <v>10000</v>
      </c>
      <c r="J153" s="100">
        <f t="shared" si="26"/>
        <v>1460000</v>
      </c>
      <c r="K153" s="130">
        <f>IF(AND(B153&gt;=ドル!$C$2,B153&lt;=ドル!$D$3),J153,NA())</f>
        <v>1460000</v>
      </c>
      <c r="L153" s="68">
        <f>IF(AND(B153&gt;=ドル!$C$2,B153&lt;=ドル!$D$3),F153,0)</f>
        <v>98.202887164882654</v>
      </c>
      <c r="M153" s="87">
        <f>IFERROR(L153+M152,"")</f>
        <v>14561.962269630883</v>
      </c>
      <c r="N153" s="98">
        <f>IF(AND(B153&gt;=ドル!$C$2,B153&lt;=ドル!$D$3),M153,0)</f>
        <v>14561.962269630883</v>
      </c>
      <c r="O153" s="99">
        <f t="shared" si="20"/>
        <v>1482844.6179165128</v>
      </c>
      <c r="P153" s="49" t="str">
        <f t="shared" si="24"/>
        <v/>
      </c>
      <c r="Q153" s="49" t="str">
        <f t="shared" si="25"/>
        <v/>
      </c>
      <c r="R153" s="35"/>
      <c r="S153" s="35"/>
      <c r="T153" s="35"/>
      <c r="U153" s="35"/>
      <c r="V153" s="35"/>
    </row>
    <row r="154" spans="2:22" ht="10" customHeight="1" x14ac:dyDescent="0.55000000000000004">
      <c r="B154" s="111">
        <v>41820</v>
      </c>
      <c r="C154" s="114">
        <v>102.08</v>
      </c>
      <c r="D154" s="95" t="str">
        <f t="shared" si="21"/>
        <v>2014/6</v>
      </c>
      <c r="E154" s="71">
        <f t="shared" si="27"/>
        <v>10000</v>
      </c>
      <c r="F154" s="74">
        <f t="shared" si="19"/>
        <v>97.962382445141074</v>
      </c>
      <c r="G154" s="83" t="str">
        <f t="shared" si="22"/>
        <v>2002/04</v>
      </c>
      <c r="H154" s="77" t="str">
        <f t="shared" si="23"/>
        <v>2023/04</v>
      </c>
      <c r="I154" s="100">
        <f>IF(AND(B154&gt;=ドル!$C$2,B154&lt;=ドル!$D$3),E154,0)</f>
        <v>10000</v>
      </c>
      <c r="J154" s="100">
        <f t="shared" si="26"/>
        <v>1470000</v>
      </c>
      <c r="K154" s="130">
        <f>IF(AND(B154&gt;=ドル!$C$2,B154&lt;=ドル!$D$3),J154,NA())</f>
        <v>1470000</v>
      </c>
      <c r="L154" s="68">
        <f>IF(AND(B154&gt;=ドル!$C$2,B154&lt;=ドル!$D$3),F154,0)</f>
        <v>97.962382445141074</v>
      </c>
      <c r="M154" s="87">
        <f>L154+M153</f>
        <v>14659.924652076024</v>
      </c>
      <c r="N154" s="98">
        <f>IF(AND(B154&gt;=ドル!$C$2,B154&lt;=ドル!$D$3),M154,0)</f>
        <v>14659.924652076024</v>
      </c>
      <c r="O154" s="99">
        <f t="shared" si="20"/>
        <v>1496485.1084839206</v>
      </c>
      <c r="P154" s="49" t="str">
        <f t="shared" si="24"/>
        <v/>
      </c>
      <c r="Q154" s="49" t="str">
        <f t="shared" si="25"/>
        <v/>
      </c>
      <c r="R154" s="35"/>
      <c r="S154" s="35"/>
      <c r="T154" s="35"/>
      <c r="U154" s="35"/>
      <c r="V154" s="35"/>
    </row>
    <row r="155" spans="2:22" ht="10" customHeight="1" x14ac:dyDescent="0.55000000000000004">
      <c r="B155" s="111">
        <v>41851</v>
      </c>
      <c r="C155" s="114">
        <v>101.73</v>
      </c>
      <c r="D155" s="95" t="str">
        <f t="shared" si="21"/>
        <v>2014/7</v>
      </c>
      <c r="E155" s="71">
        <f t="shared" si="27"/>
        <v>10000</v>
      </c>
      <c r="F155" s="74">
        <f t="shared" si="19"/>
        <v>98.299420033421796</v>
      </c>
      <c r="G155" s="83" t="str">
        <f t="shared" si="22"/>
        <v>2002/04</v>
      </c>
      <c r="H155" s="77" t="str">
        <f t="shared" si="23"/>
        <v>2023/04</v>
      </c>
      <c r="I155" s="100">
        <f>IF(AND(B155&gt;=ドル!$C$2,B155&lt;=ドル!$D$3),E155,0)</f>
        <v>10000</v>
      </c>
      <c r="J155" s="100">
        <f t="shared" si="26"/>
        <v>1480000</v>
      </c>
      <c r="K155" s="130">
        <f>IF(AND(B155&gt;=ドル!$C$2,B155&lt;=ドル!$D$3),J155,NA())</f>
        <v>1480000</v>
      </c>
      <c r="L155" s="68">
        <f>IF(AND(B155&gt;=ドル!$C$2,B155&lt;=ドル!$D$3),F155,0)</f>
        <v>98.299420033421796</v>
      </c>
      <c r="M155" s="87">
        <f>IFERROR(L155+M154,"")</f>
        <v>14758.224072109446</v>
      </c>
      <c r="N155" s="98">
        <f>IF(AND(B155&gt;=ドル!$C$2,B155&lt;=ドル!$D$3),M155,0)</f>
        <v>14758.224072109446</v>
      </c>
      <c r="O155" s="99">
        <f t="shared" si="20"/>
        <v>1501354.1348556939</v>
      </c>
      <c r="P155" s="49" t="str">
        <f t="shared" si="24"/>
        <v/>
      </c>
      <c r="Q155" s="49" t="str">
        <f t="shared" si="25"/>
        <v/>
      </c>
      <c r="R155" s="35"/>
      <c r="S155" s="35"/>
      <c r="T155" s="35"/>
      <c r="U155" s="35"/>
      <c r="V155" s="35"/>
    </row>
    <row r="156" spans="2:22" ht="10" customHeight="1" x14ac:dyDescent="0.55000000000000004">
      <c r="B156" s="111">
        <v>41880</v>
      </c>
      <c r="C156" s="114">
        <v>102.97</v>
      </c>
      <c r="D156" s="95" t="str">
        <f t="shared" si="21"/>
        <v>2014/8</v>
      </c>
      <c r="E156" s="71">
        <f t="shared" si="27"/>
        <v>10000</v>
      </c>
      <c r="F156" s="74">
        <f t="shared" si="19"/>
        <v>97.115664756725266</v>
      </c>
      <c r="G156" s="83" t="str">
        <f t="shared" si="22"/>
        <v>2002/04</v>
      </c>
      <c r="H156" s="77" t="str">
        <f t="shared" si="23"/>
        <v>2023/04</v>
      </c>
      <c r="I156" s="100">
        <f>IF(AND(B156&gt;=ドル!$C$2,B156&lt;=ドル!$D$3),E156,0)</f>
        <v>10000</v>
      </c>
      <c r="J156" s="100">
        <f t="shared" si="26"/>
        <v>1490000</v>
      </c>
      <c r="K156" s="130">
        <f>IF(AND(B156&gt;=ドル!$C$2,B156&lt;=ドル!$D$3),J156,NA())</f>
        <v>1490000</v>
      </c>
      <c r="L156" s="68">
        <f>IF(AND(B156&gt;=ドル!$C$2,B156&lt;=ドル!$D$3),F156,0)</f>
        <v>97.115664756725266</v>
      </c>
      <c r="M156" s="87">
        <f>L156+M155</f>
        <v>14855.339736866172</v>
      </c>
      <c r="N156" s="98">
        <f>IF(AND(B156&gt;=ドル!$C$2,B156&lt;=ドル!$D$3),M156,0)</f>
        <v>14855.339736866172</v>
      </c>
      <c r="O156" s="99">
        <f t="shared" si="20"/>
        <v>1529654.3327051096</v>
      </c>
      <c r="P156" s="49" t="str">
        <f t="shared" si="24"/>
        <v/>
      </c>
      <c r="Q156" s="49" t="str">
        <f t="shared" si="25"/>
        <v/>
      </c>
      <c r="R156" s="35"/>
      <c r="S156" s="35"/>
      <c r="T156" s="35"/>
      <c r="U156" s="35"/>
      <c r="V156" s="35"/>
    </row>
    <row r="157" spans="2:22" ht="10" customHeight="1" x14ac:dyDescent="0.55000000000000004">
      <c r="B157" s="111">
        <v>41912</v>
      </c>
      <c r="C157" s="114">
        <v>107.08</v>
      </c>
      <c r="D157" s="95" t="str">
        <f t="shared" si="21"/>
        <v>2014/9</v>
      </c>
      <c r="E157" s="71">
        <f t="shared" si="27"/>
        <v>10000</v>
      </c>
      <c r="F157" s="74">
        <f t="shared" si="19"/>
        <v>93.388121031004857</v>
      </c>
      <c r="G157" s="83" t="str">
        <f t="shared" si="22"/>
        <v>2002/04</v>
      </c>
      <c r="H157" s="77" t="str">
        <f t="shared" si="23"/>
        <v>2023/04</v>
      </c>
      <c r="I157" s="100">
        <f>IF(AND(B157&gt;=ドル!$C$2,B157&lt;=ドル!$D$3),E157,0)</f>
        <v>10000</v>
      </c>
      <c r="J157" s="100">
        <f t="shared" si="26"/>
        <v>1500000</v>
      </c>
      <c r="K157" s="130">
        <f>IF(AND(B157&gt;=ドル!$C$2,B157&lt;=ドル!$D$3),J157,NA())</f>
        <v>1500000</v>
      </c>
      <c r="L157" s="68">
        <f>IF(AND(B157&gt;=ドル!$C$2,B157&lt;=ドル!$D$3),F157,0)</f>
        <v>93.388121031004857</v>
      </c>
      <c r="M157" s="87">
        <f>IFERROR(L157+M156,"")</f>
        <v>14948.727857897176</v>
      </c>
      <c r="N157" s="98">
        <f>IF(AND(B157&gt;=ドル!$C$2,B157&lt;=ドル!$D$3),M157,0)</f>
        <v>14948.727857897176</v>
      </c>
      <c r="O157" s="99">
        <f t="shared" si="20"/>
        <v>1600709.7790236296</v>
      </c>
      <c r="P157" s="49" t="str">
        <f t="shared" si="24"/>
        <v/>
      </c>
      <c r="Q157" s="49" t="str">
        <f t="shared" si="25"/>
        <v/>
      </c>
      <c r="R157" s="35"/>
      <c r="S157" s="35"/>
      <c r="T157" s="35"/>
      <c r="U157" s="35"/>
      <c r="V157" s="35"/>
    </row>
    <row r="158" spans="2:22" ht="10" customHeight="1" x14ac:dyDescent="0.55000000000000004">
      <c r="B158" s="111">
        <v>41943</v>
      </c>
      <c r="C158" s="114">
        <v>108</v>
      </c>
      <c r="D158" s="95" t="str">
        <f t="shared" si="21"/>
        <v>2014/10</v>
      </c>
      <c r="E158" s="71">
        <f t="shared" si="27"/>
        <v>10000</v>
      </c>
      <c r="F158" s="74">
        <f t="shared" si="19"/>
        <v>92.592592592592595</v>
      </c>
      <c r="G158" s="83" t="str">
        <f t="shared" si="22"/>
        <v>2002/04</v>
      </c>
      <c r="H158" s="77" t="str">
        <f t="shared" si="23"/>
        <v>2023/04</v>
      </c>
      <c r="I158" s="100">
        <f>IF(AND(B158&gt;=ドル!$C$2,B158&lt;=ドル!$D$3),E158,0)</f>
        <v>10000</v>
      </c>
      <c r="J158" s="100">
        <f t="shared" si="26"/>
        <v>1510000</v>
      </c>
      <c r="K158" s="130">
        <f>IF(AND(B158&gt;=ドル!$C$2,B158&lt;=ドル!$D$3),J158,NA())</f>
        <v>1510000</v>
      </c>
      <c r="L158" s="68">
        <f>IF(AND(B158&gt;=ドル!$C$2,B158&lt;=ドル!$D$3),F158,0)</f>
        <v>92.592592592592595</v>
      </c>
      <c r="M158" s="87">
        <f>L158+M157</f>
        <v>15041.320450489769</v>
      </c>
      <c r="N158" s="98">
        <f>IF(AND(B158&gt;=ドル!$C$2,B158&lt;=ドル!$D$3),M158,0)</f>
        <v>15041.320450489769</v>
      </c>
      <c r="O158" s="99">
        <f t="shared" si="20"/>
        <v>1624462.6086528951</v>
      </c>
      <c r="P158" s="49" t="str">
        <f t="shared" si="24"/>
        <v/>
      </c>
      <c r="Q158" s="49" t="str">
        <f t="shared" si="25"/>
        <v/>
      </c>
      <c r="R158" s="35"/>
      <c r="S158" s="35"/>
      <c r="T158" s="35"/>
      <c r="U158" s="35"/>
      <c r="V158" s="35"/>
    </row>
    <row r="159" spans="2:22" ht="10" customHeight="1" x14ac:dyDescent="0.55000000000000004">
      <c r="B159" s="111">
        <v>41971</v>
      </c>
      <c r="C159" s="114">
        <v>116.23</v>
      </c>
      <c r="D159" s="95" t="str">
        <f t="shared" si="21"/>
        <v>2014/11</v>
      </c>
      <c r="E159" s="71">
        <f t="shared" si="27"/>
        <v>10000</v>
      </c>
      <c r="F159" s="74">
        <f t="shared" si="19"/>
        <v>86.036307321689748</v>
      </c>
      <c r="G159" s="83" t="str">
        <f t="shared" si="22"/>
        <v>2002/04</v>
      </c>
      <c r="H159" s="77" t="str">
        <f t="shared" si="23"/>
        <v>2023/04</v>
      </c>
      <c r="I159" s="100">
        <f>IF(AND(B159&gt;=ドル!$C$2,B159&lt;=ドル!$D$3),E159,0)</f>
        <v>10000</v>
      </c>
      <c r="J159" s="100">
        <f t="shared" si="26"/>
        <v>1520000</v>
      </c>
      <c r="K159" s="130">
        <f>IF(AND(B159&gt;=ドル!$C$2,B159&lt;=ドル!$D$3),J159,NA())</f>
        <v>1520000</v>
      </c>
      <c r="L159" s="68">
        <f>IF(AND(B159&gt;=ドル!$C$2,B159&lt;=ドル!$D$3),F159,0)</f>
        <v>86.036307321689748</v>
      </c>
      <c r="M159" s="87">
        <f>IFERROR(L159+M158,"")</f>
        <v>15127.35675781146</v>
      </c>
      <c r="N159" s="98">
        <f>IF(AND(B159&gt;=ドル!$C$2,B159&lt;=ドル!$D$3),M159,0)</f>
        <v>15127.35675781146</v>
      </c>
      <c r="O159" s="99">
        <f t="shared" si="20"/>
        <v>1758252.675960426</v>
      </c>
      <c r="P159" s="49" t="str">
        <f t="shared" si="24"/>
        <v/>
      </c>
      <c r="Q159" s="49" t="str">
        <f t="shared" si="25"/>
        <v/>
      </c>
      <c r="R159" s="35"/>
      <c r="S159" s="35"/>
      <c r="T159" s="35"/>
      <c r="U159" s="35"/>
      <c r="V159" s="35"/>
    </row>
    <row r="160" spans="2:22" ht="10" customHeight="1" x14ac:dyDescent="0.55000000000000004">
      <c r="B160" s="111">
        <v>42003</v>
      </c>
      <c r="C160" s="114">
        <v>119.42</v>
      </c>
      <c r="D160" s="95" t="str">
        <f t="shared" si="21"/>
        <v>2014/12</v>
      </c>
      <c r="E160" s="71">
        <f t="shared" si="27"/>
        <v>10000</v>
      </c>
      <c r="F160" s="74">
        <f t="shared" si="19"/>
        <v>83.738067325406135</v>
      </c>
      <c r="G160" s="83" t="str">
        <f t="shared" si="22"/>
        <v>2002/04</v>
      </c>
      <c r="H160" s="77" t="str">
        <f t="shared" si="23"/>
        <v>2023/04</v>
      </c>
      <c r="I160" s="100">
        <f>IF(AND(B160&gt;=ドル!$C$2,B160&lt;=ドル!$D$3),E160,0)</f>
        <v>10000</v>
      </c>
      <c r="J160" s="100">
        <f t="shared" si="26"/>
        <v>1530000</v>
      </c>
      <c r="K160" s="130">
        <f>IF(AND(B160&gt;=ドル!$C$2,B160&lt;=ドル!$D$3),J160,NA())</f>
        <v>1530000</v>
      </c>
      <c r="L160" s="68">
        <f>IF(AND(B160&gt;=ドル!$C$2,B160&lt;=ドル!$D$3),F160,0)</f>
        <v>83.738067325406135</v>
      </c>
      <c r="M160" s="87">
        <f>L160+M159</f>
        <v>15211.094825136866</v>
      </c>
      <c r="N160" s="98">
        <f>IF(AND(B160&gt;=ドル!$C$2,B160&lt;=ドル!$D$3),M160,0)</f>
        <v>15211.094825136866</v>
      </c>
      <c r="O160" s="99">
        <f t="shared" si="20"/>
        <v>1816508.9440178445</v>
      </c>
      <c r="P160" s="49" t="str">
        <f t="shared" si="24"/>
        <v/>
      </c>
      <c r="Q160" s="49" t="str">
        <f t="shared" si="25"/>
        <v/>
      </c>
      <c r="R160" s="35"/>
      <c r="S160" s="35"/>
      <c r="T160" s="35"/>
      <c r="U160" s="35"/>
      <c r="V160" s="35"/>
    </row>
    <row r="161" spans="2:22" ht="10" customHeight="1" x14ac:dyDescent="0.55000000000000004">
      <c r="B161" s="111">
        <v>42034</v>
      </c>
      <c r="C161" s="114">
        <v>118.34</v>
      </c>
      <c r="D161" s="95" t="str">
        <f t="shared" si="21"/>
        <v>2015/1</v>
      </c>
      <c r="E161" s="71">
        <f t="shared" si="27"/>
        <v>10000</v>
      </c>
      <c r="F161" s="74">
        <f t="shared" si="19"/>
        <v>84.50228156160216</v>
      </c>
      <c r="G161" s="83" t="str">
        <f t="shared" si="22"/>
        <v>2002/04</v>
      </c>
      <c r="H161" s="77" t="str">
        <f t="shared" si="23"/>
        <v>2023/04</v>
      </c>
      <c r="I161" s="100">
        <f>IF(AND(B161&gt;=ドル!$C$2,B161&lt;=ドル!$D$3),E161,0)</f>
        <v>10000</v>
      </c>
      <c r="J161" s="100">
        <f t="shared" si="26"/>
        <v>1540000</v>
      </c>
      <c r="K161" s="130">
        <f>IF(AND(B161&gt;=ドル!$C$2,B161&lt;=ドル!$D$3),J161,NA())</f>
        <v>1540000</v>
      </c>
      <c r="L161" s="68">
        <f>IF(AND(B161&gt;=ドル!$C$2,B161&lt;=ドル!$D$3),F161,0)</f>
        <v>84.50228156160216</v>
      </c>
      <c r="M161" s="87">
        <f>L161+M160</f>
        <v>15295.597106698469</v>
      </c>
      <c r="N161" s="98">
        <f>IF(AND(B161&gt;=ドル!$C$2,B161&lt;=ドル!$D$3),M161,0)</f>
        <v>15295.597106698469</v>
      </c>
      <c r="O161" s="99">
        <f t="shared" si="20"/>
        <v>1810080.9616066969</v>
      </c>
      <c r="P161" s="49" t="str">
        <f t="shared" si="24"/>
        <v/>
      </c>
      <c r="Q161" s="49" t="str">
        <f t="shared" si="25"/>
        <v/>
      </c>
      <c r="R161" s="35"/>
      <c r="S161" s="35"/>
      <c r="T161" s="35"/>
      <c r="U161" s="35"/>
      <c r="V161" s="35"/>
    </row>
    <row r="162" spans="2:22" ht="10" customHeight="1" x14ac:dyDescent="0.55000000000000004">
      <c r="B162" s="111">
        <v>42062</v>
      </c>
      <c r="C162" s="114">
        <v>118.59</v>
      </c>
      <c r="D162" s="95" t="str">
        <f t="shared" si="21"/>
        <v>2015/2</v>
      </c>
      <c r="E162" s="71">
        <f t="shared" si="27"/>
        <v>10000</v>
      </c>
      <c r="F162" s="74">
        <f t="shared" si="19"/>
        <v>84.324142001855122</v>
      </c>
      <c r="G162" s="83" t="str">
        <f t="shared" si="22"/>
        <v>2002/04</v>
      </c>
      <c r="H162" s="77" t="str">
        <f t="shared" si="23"/>
        <v>2023/04</v>
      </c>
      <c r="I162" s="100">
        <f>IF(AND(B162&gt;=ドル!$C$2,B162&lt;=ドル!$D$3),E162,0)</f>
        <v>10000</v>
      </c>
      <c r="J162" s="100">
        <f t="shared" si="26"/>
        <v>1550000</v>
      </c>
      <c r="K162" s="130">
        <f>IF(AND(B162&gt;=ドル!$C$2,B162&lt;=ドル!$D$3),J162,NA())</f>
        <v>1550000</v>
      </c>
      <c r="L162" s="68">
        <f>IF(AND(B162&gt;=ドル!$C$2,B162&lt;=ドル!$D$3),F162,0)</f>
        <v>84.324142001855122</v>
      </c>
      <c r="M162" s="87">
        <f>IFERROR(L162+M161,"")</f>
        <v>15379.921248700324</v>
      </c>
      <c r="N162" s="98">
        <f>IF(AND(B162&gt;=ドル!$C$2,B162&lt;=ドル!$D$3),M162,0)</f>
        <v>15379.921248700324</v>
      </c>
      <c r="O162" s="99">
        <f t="shared" si="20"/>
        <v>1823904.8608833714</v>
      </c>
      <c r="P162" s="49" t="str">
        <f t="shared" si="24"/>
        <v/>
      </c>
      <c r="Q162" s="49" t="str">
        <f t="shared" si="25"/>
        <v/>
      </c>
      <c r="R162" s="35"/>
      <c r="S162" s="35"/>
      <c r="T162" s="35"/>
      <c r="U162" s="35"/>
      <c r="V162" s="35"/>
    </row>
    <row r="163" spans="2:22" ht="10" customHeight="1" x14ac:dyDescent="0.55000000000000004">
      <c r="B163" s="111">
        <v>42094</v>
      </c>
      <c r="C163" s="114">
        <v>120.38</v>
      </c>
      <c r="D163" s="95" t="str">
        <f t="shared" si="21"/>
        <v>2015/3</v>
      </c>
      <c r="E163" s="71">
        <f t="shared" si="27"/>
        <v>10000</v>
      </c>
      <c r="F163" s="74">
        <f t="shared" si="19"/>
        <v>83.070277454726707</v>
      </c>
      <c r="G163" s="83" t="str">
        <f t="shared" si="22"/>
        <v>2002/04</v>
      </c>
      <c r="H163" s="77" t="str">
        <f t="shared" si="23"/>
        <v>2023/04</v>
      </c>
      <c r="I163" s="100">
        <f>IF(AND(B163&gt;=ドル!$C$2,B163&lt;=ドル!$D$3),E163,0)</f>
        <v>10000</v>
      </c>
      <c r="J163" s="100">
        <f t="shared" si="26"/>
        <v>1560000</v>
      </c>
      <c r="K163" s="130">
        <f>IF(AND(B163&gt;=ドル!$C$2,B163&lt;=ドル!$D$3),J163,NA())</f>
        <v>1560000</v>
      </c>
      <c r="L163" s="68">
        <f>IF(AND(B163&gt;=ドル!$C$2,B163&lt;=ドル!$D$3),F163,0)</f>
        <v>83.070277454726707</v>
      </c>
      <c r="M163" s="87">
        <f>L163+M162</f>
        <v>15462.99152615505</v>
      </c>
      <c r="N163" s="98">
        <f>IF(AND(B163&gt;=ドル!$C$2,B163&lt;=ドル!$D$3),M163,0)</f>
        <v>15462.99152615505</v>
      </c>
      <c r="O163" s="99">
        <f t="shared" si="20"/>
        <v>1861434.9199185448</v>
      </c>
      <c r="P163" s="49" t="str">
        <f t="shared" si="24"/>
        <v/>
      </c>
      <c r="Q163" s="49" t="str">
        <f t="shared" si="25"/>
        <v/>
      </c>
      <c r="R163" s="35"/>
      <c r="S163" s="35"/>
      <c r="T163" s="35"/>
      <c r="U163" s="35"/>
      <c r="V163" s="35"/>
    </row>
    <row r="164" spans="2:22" ht="10" customHeight="1" x14ac:dyDescent="0.55000000000000004">
      <c r="B164" s="111">
        <v>42124</v>
      </c>
      <c r="C164" s="114">
        <v>119.58</v>
      </c>
      <c r="D164" s="95" t="str">
        <f t="shared" si="21"/>
        <v>2015/4</v>
      </c>
      <c r="E164" s="71">
        <f t="shared" si="27"/>
        <v>10000</v>
      </c>
      <c r="F164" s="74">
        <f t="shared" si="19"/>
        <v>83.626024418799133</v>
      </c>
      <c r="G164" s="83" t="str">
        <f t="shared" si="22"/>
        <v>2002/04</v>
      </c>
      <c r="H164" s="77" t="str">
        <f t="shared" si="23"/>
        <v>2023/04</v>
      </c>
      <c r="I164" s="100">
        <f>IF(AND(B164&gt;=ドル!$C$2,B164&lt;=ドル!$D$3),E164,0)</f>
        <v>10000</v>
      </c>
      <c r="J164" s="100">
        <f t="shared" si="26"/>
        <v>1570000</v>
      </c>
      <c r="K164" s="130">
        <f>IF(AND(B164&gt;=ドル!$C$2,B164&lt;=ドル!$D$3),J164,NA())</f>
        <v>1570000</v>
      </c>
      <c r="L164" s="68">
        <f>IF(AND(B164&gt;=ドル!$C$2,B164&lt;=ドル!$D$3),F164,0)</f>
        <v>83.626024418799133</v>
      </c>
      <c r="M164" s="87">
        <f>IFERROR(L164+M163,"")</f>
        <v>15546.61755057385</v>
      </c>
      <c r="N164" s="98">
        <f>IF(AND(B164&gt;=ドル!$C$2,B164&lt;=ドル!$D$3),M164,0)</f>
        <v>15546.61755057385</v>
      </c>
      <c r="O164" s="99">
        <f t="shared" si="20"/>
        <v>1859064.526697621</v>
      </c>
      <c r="P164" s="49" t="str">
        <f t="shared" si="24"/>
        <v/>
      </c>
      <c r="Q164" s="49" t="str">
        <f t="shared" si="25"/>
        <v/>
      </c>
      <c r="R164" s="35"/>
      <c r="S164" s="35"/>
      <c r="T164" s="35"/>
      <c r="U164" s="35"/>
      <c r="V164" s="35"/>
    </row>
    <row r="165" spans="2:22" ht="10" customHeight="1" x14ac:dyDescent="0.55000000000000004">
      <c r="B165" s="111">
        <v>42153</v>
      </c>
      <c r="C165" s="114">
        <v>120.76</v>
      </c>
      <c r="D165" s="95" t="str">
        <f t="shared" si="21"/>
        <v>2015/5</v>
      </c>
      <c r="E165" s="71">
        <f t="shared" si="27"/>
        <v>10000</v>
      </c>
      <c r="F165" s="74">
        <f t="shared" si="19"/>
        <v>82.808877111626359</v>
      </c>
      <c r="G165" s="83" t="str">
        <f t="shared" si="22"/>
        <v>2002/04</v>
      </c>
      <c r="H165" s="77" t="str">
        <f t="shared" si="23"/>
        <v>2023/04</v>
      </c>
      <c r="I165" s="100">
        <f>IF(AND(B165&gt;=ドル!$C$2,B165&lt;=ドル!$D$3),E165,0)</f>
        <v>10000</v>
      </c>
      <c r="J165" s="100">
        <f t="shared" si="26"/>
        <v>1580000</v>
      </c>
      <c r="K165" s="130">
        <f>IF(AND(B165&gt;=ドル!$C$2,B165&lt;=ドル!$D$3),J165,NA())</f>
        <v>1580000</v>
      </c>
      <c r="L165" s="68">
        <f>IF(AND(B165&gt;=ドル!$C$2,B165&lt;=ドル!$D$3),F165,0)</f>
        <v>82.808877111626359</v>
      </c>
      <c r="M165" s="87">
        <f>L165+M164</f>
        <v>15629.426427685477</v>
      </c>
      <c r="N165" s="98">
        <f>IF(AND(B165&gt;=ドル!$C$2,B165&lt;=ドル!$D$3),M165,0)</f>
        <v>15629.426427685477</v>
      </c>
      <c r="O165" s="99">
        <f t="shared" si="20"/>
        <v>1887409.5354072982</v>
      </c>
      <c r="P165" s="49" t="str">
        <f t="shared" si="24"/>
        <v/>
      </c>
      <c r="Q165" s="49" t="str">
        <f t="shared" si="25"/>
        <v/>
      </c>
      <c r="R165" s="35"/>
      <c r="S165" s="35"/>
      <c r="T165" s="35"/>
      <c r="U165" s="35"/>
      <c r="V165" s="35"/>
    </row>
    <row r="166" spans="2:22" ht="10" customHeight="1" x14ac:dyDescent="0.55000000000000004">
      <c r="B166" s="111">
        <v>42185</v>
      </c>
      <c r="C166" s="114">
        <v>123.77</v>
      </c>
      <c r="D166" s="95" t="str">
        <f t="shared" si="21"/>
        <v>2015/6</v>
      </c>
      <c r="E166" s="71">
        <f t="shared" si="27"/>
        <v>10000</v>
      </c>
      <c r="F166" s="74">
        <f t="shared" si="19"/>
        <v>80.795023026581561</v>
      </c>
      <c r="G166" s="83" t="str">
        <f t="shared" si="22"/>
        <v>2002/04</v>
      </c>
      <c r="H166" s="77" t="str">
        <f t="shared" si="23"/>
        <v>2023/04</v>
      </c>
      <c r="I166" s="100">
        <f>IF(AND(B166&gt;=ドル!$C$2,B166&lt;=ドル!$D$3),E166,0)</f>
        <v>10000</v>
      </c>
      <c r="J166" s="100">
        <f t="shared" si="26"/>
        <v>1590000</v>
      </c>
      <c r="K166" s="130">
        <f>IF(AND(B166&gt;=ドル!$C$2,B166&lt;=ドル!$D$3),J166,NA())</f>
        <v>1590000</v>
      </c>
      <c r="L166" s="68">
        <f>IF(AND(B166&gt;=ドル!$C$2,B166&lt;=ドル!$D$3),F166,0)</f>
        <v>80.795023026581561</v>
      </c>
      <c r="M166" s="87">
        <f>IFERROR(L166+M165,"")</f>
        <v>15710.221450712059</v>
      </c>
      <c r="N166" s="98">
        <f>IF(AND(B166&gt;=ドル!$C$2,B166&lt;=ドル!$D$3),M166,0)</f>
        <v>15710.221450712059</v>
      </c>
      <c r="O166" s="99">
        <f t="shared" si="20"/>
        <v>1944454.1089546315</v>
      </c>
      <c r="P166" s="49" t="str">
        <f t="shared" si="24"/>
        <v/>
      </c>
      <c r="Q166" s="49" t="str">
        <f t="shared" si="25"/>
        <v/>
      </c>
      <c r="R166" s="35"/>
      <c r="S166" s="35"/>
      <c r="T166" s="35"/>
      <c r="U166" s="35"/>
      <c r="V166" s="35"/>
    </row>
    <row r="167" spans="2:22" ht="10" customHeight="1" x14ac:dyDescent="0.55000000000000004">
      <c r="B167" s="111">
        <v>42216</v>
      </c>
      <c r="C167" s="114">
        <v>123.25</v>
      </c>
      <c r="D167" s="95" t="str">
        <f t="shared" si="21"/>
        <v>2015/7</v>
      </c>
      <c r="E167" s="71">
        <f t="shared" si="27"/>
        <v>10000</v>
      </c>
      <c r="F167" s="74">
        <f t="shared" si="19"/>
        <v>81.135902636916839</v>
      </c>
      <c r="G167" s="83" t="str">
        <f t="shared" si="22"/>
        <v>2002/04</v>
      </c>
      <c r="H167" s="77" t="str">
        <f t="shared" si="23"/>
        <v>2023/04</v>
      </c>
      <c r="I167" s="100">
        <f>IF(AND(B167&gt;=ドル!$C$2,B167&lt;=ドル!$D$3),E167,0)</f>
        <v>10000</v>
      </c>
      <c r="J167" s="100">
        <f t="shared" si="26"/>
        <v>1600000</v>
      </c>
      <c r="K167" s="130">
        <f>IF(AND(B167&gt;=ドル!$C$2,B167&lt;=ドル!$D$3),J167,NA())</f>
        <v>1600000</v>
      </c>
      <c r="L167" s="68">
        <f>IF(AND(B167&gt;=ドル!$C$2,B167&lt;=ドル!$D$3),F167,0)</f>
        <v>81.135902636916839</v>
      </c>
      <c r="M167" s="87">
        <f>L167+M166</f>
        <v>15791.357353348976</v>
      </c>
      <c r="N167" s="98">
        <f>IF(AND(B167&gt;=ドル!$C$2,B167&lt;=ドル!$D$3),M167,0)</f>
        <v>15791.357353348976</v>
      </c>
      <c r="O167" s="99">
        <f t="shared" si="20"/>
        <v>1946284.7938002613</v>
      </c>
      <c r="P167" s="49" t="str">
        <f t="shared" si="24"/>
        <v/>
      </c>
      <c r="Q167" s="49" t="str">
        <f t="shared" si="25"/>
        <v/>
      </c>
      <c r="R167" s="35"/>
      <c r="S167" s="35"/>
      <c r="T167" s="35"/>
      <c r="U167" s="35"/>
      <c r="V167" s="35"/>
    </row>
    <row r="168" spans="2:22" ht="10" customHeight="1" x14ac:dyDescent="0.55000000000000004">
      <c r="B168" s="111">
        <v>42247</v>
      </c>
      <c r="C168" s="114">
        <v>123.22</v>
      </c>
      <c r="D168" s="95" t="str">
        <f t="shared" si="21"/>
        <v>2015/8</v>
      </c>
      <c r="E168" s="71">
        <f t="shared" si="27"/>
        <v>10000</v>
      </c>
      <c r="F168" s="74">
        <f t="shared" si="19"/>
        <v>81.155656549261479</v>
      </c>
      <c r="G168" s="83" t="str">
        <f t="shared" si="22"/>
        <v>2002/04</v>
      </c>
      <c r="H168" s="77" t="str">
        <f t="shared" si="23"/>
        <v>2023/04</v>
      </c>
      <c r="I168" s="100">
        <f>IF(AND(B168&gt;=ドル!$C$2,B168&lt;=ドル!$D$3),E168,0)</f>
        <v>10000</v>
      </c>
      <c r="J168" s="100">
        <f t="shared" si="26"/>
        <v>1610000</v>
      </c>
      <c r="K168" s="130">
        <f>IF(AND(B168&gt;=ドル!$C$2,B168&lt;=ドル!$D$3),J168,NA())</f>
        <v>1610000</v>
      </c>
      <c r="L168" s="68">
        <f>IF(AND(B168&gt;=ドル!$C$2,B168&lt;=ドル!$D$3),F168,0)</f>
        <v>81.155656549261479</v>
      </c>
      <c r="M168" s="87">
        <f>IFERROR(L168+M167,"")</f>
        <v>15872.513009898237</v>
      </c>
      <c r="N168" s="98">
        <f>IF(AND(B168&gt;=ドル!$C$2,B168&lt;=ドル!$D$3),M168,0)</f>
        <v>15872.513009898237</v>
      </c>
      <c r="O168" s="99">
        <f t="shared" si="20"/>
        <v>1955811.0530796607</v>
      </c>
      <c r="P168" s="49" t="str">
        <f t="shared" si="24"/>
        <v/>
      </c>
      <c r="Q168" s="49" t="str">
        <f t="shared" si="25"/>
        <v/>
      </c>
      <c r="R168" s="35"/>
      <c r="S168" s="35"/>
      <c r="T168" s="35"/>
      <c r="U168" s="35"/>
      <c r="V168" s="35"/>
    </row>
    <row r="169" spans="2:22" ht="10" customHeight="1" x14ac:dyDescent="0.55000000000000004">
      <c r="B169" s="111">
        <v>42277</v>
      </c>
      <c r="C169" s="114">
        <v>120.24</v>
      </c>
      <c r="D169" s="95" t="str">
        <f t="shared" si="21"/>
        <v>2015/9</v>
      </c>
      <c r="E169" s="71">
        <f t="shared" si="27"/>
        <v>10000</v>
      </c>
      <c r="F169" s="74">
        <f t="shared" si="19"/>
        <v>83.166999334664013</v>
      </c>
      <c r="G169" s="83" t="str">
        <f t="shared" si="22"/>
        <v>2002/04</v>
      </c>
      <c r="H169" s="77" t="str">
        <f t="shared" si="23"/>
        <v>2023/04</v>
      </c>
      <c r="I169" s="100">
        <f>IF(AND(B169&gt;=ドル!$C$2,B169&lt;=ドル!$D$3),E169,0)</f>
        <v>10000</v>
      </c>
      <c r="J169" s="100">
        <f t="shared" si="26"/>
        <v>1620000</v>
      </c>
      <c r="K169" s="130">
        <f>IF(AND(B169&gt;=ドル!$C$2,B169&lt;=ドル!$D$3),J169,NA())</f>
        <v>1620000</v>
      </c>
      <c r="L169" s="68">
        <f>IF(AND(B169&gt;=ドル!$C$2,B169&lt;=ドル!$D$3),F169,0)</f>
        <v>83.166999334664013</v>
      </c>
      <c r="M169" s="87">
        <f>L169+M168</f>
        <v>15955.680009232901</v>
      </c>
      <c r="N169" s="98">
        <f>IF(AND(B169&gt;=ドル!$C$2,B169&lt;=ドル!$D$3),M169,0)</f>
        <v>15955.680009232901</v>
      </c>
      <c r="O169" s="99">
        <f t="shared" si="20"/>
        <v>1918510.9643101639</v>
      </c>
      <c r="P169" s="49" t="str">
        <f t="shared" si="24"/>
        <v/>
      </c>
      <c r="Q169" s="49" t="str">
        <f t="shared" si="25"/>
        <v/>
      </c>
      <c r="R169" s="35"/>
      <c r="S169" s="35"/>
      <c r="T169" s="35"/>
      <c r="U169" s="35"/>
      <c r="V169" s="35"/>
    </row>
    <row r="170" spans="2:22" ht="10" customHeight="1" x14ac:dyDescent="0.55000000000000004">
      <c r="B170" s="111">
        <v>42307</v>
      </c>
      <c r="C170" s="114">
        <v>120.08</v>
      </c>
      <c r="D170" s="95" t="str">
        <f t="shared" si="21"/>
        <v>2015/10</v>
      </c>
      <c r="E170" s="71">
        <f t="shared" si="27"/>
        <v>10000</v>
      </c>
      <c r="F170" s="74">
        <f t="shared" si="19"/>
        <v>83.277814790139914</v>
      </c>
      <c r="G170" s="83" t="str">
        <f t="shared" si="22"/>
        <v>2002/04</v>
      </c>
      <c r="H170" s="77" t="str">
        <f t="shared" si="23"/>
        <v>2023/04</v>
      </c>
      <c r="I170" s="100">
        <f>IF(AND(B170&gt;=ドル!$C$2,B170&lt;=ドル!$D$3),E170,0)</f>
        <v>10000</v>
      </c>
      <c r="J170" s="100">
        <f t="shared" si="26"/>
        <v>1630000</v>
      </c>
      <c r="K170" s="130">
        <f>IF(AND(B170&gt;=ドル!$C$2,B170&lt;=ドル!$D$3),J170,NA())</f>
        <v>1630000</v>
      </c>
      <c r="L170" s="68">
        <f>IF(AND(B170&gt;=ドル!$C$2,B170&lt;=ドル!$D$3),F170,0)</f>
        <v>83.277814790139914</v>
      </c>
      <c r="M170" s="87">
        <f>IFERROR(L170+M169,"")</f>
        <v>16038.95782402304</v>
      </c>
      <c r="N170" s="98">
        <f>IF(AND(B170&gt;=ドル!$C$2,B170&lt;=ドル!$D$3),M170,0)</f>
        <v>16038.95782402304</v>
      </c>
      <c r="O170" s="99">
        <f t="shared" si="20"/>
        <v>1925958.0555086867</v>
      </c>
      <c r="P170" s="49" t="str">
        <f t="shared" si="24"/>
        <v/>
      </c>
      <c r="Q170" s="49" t="str">
        <f t="shared" si="25"/>
        <v/>
      </c>
      <c r="R170" s="35"/>
      <c r="S170" s="35"/>
      <c r="T170" s="35"/>
      <c r="U170" s="35"/>
      <c r="V170" s="35"/>
    </row>
    <row r="171" spans="2:22" ht="10" customHeight="1" x14ac:dyDescent="0.55000000000000004">
      <c r="B171" s="111">
        <v>42338</v>
      </c>
      <c r="C171" s="114">
        <v>122.59</v>
      </c>
      <c r="D171" s="95" t="str">
        <f t="shared" si="21"/>
        <v>2015/11</v>
      </c>
      <c r="E171" s="71">
        <f t="shared" si="27"/>
        <v>10000</v>
      </c>
      <c r="F171" s="74">
        <f t="shared" si="19"/>
        <v>81.572722081735861</v>
      </c>
      <c r="G171" s="83" t="str">
        <f t="shared" si="22"/>
        <v>2002/04</v>
      </c>
      <c r="H171" s="77" t="str">
        <f t="shared" si="23"/>
        <v>2023/04</v>
      </c>
      <c r="I171" s="100">
        <f>IF(AND(B171&gt;=ドル!$C$2,B171&lt;=ドル!$D$3),E171,0)</f>
        <v>10000</v>
      </c>
      <c r="J171" s="100">
        <f t="shared" si="26"/>
        <v>1640000</v>
      </c>
      <c r="K171" s="130">
        <f>IF(AND(B171&gt;=ドル!$C$2,B171&lt;=ドル!$D$3),J171,NA())</f>
        <v>1640000</v>
      </c>
      <c r="L171" s="68">
        <f>IF(AND(B171&gt;=ドル!$C$2,B171&lt;=ドル!$D$3),F171,0)</f>
        <v>81.572722081735861</v>
      </c>
      <c r="M171" s="87">
        <f>L171+M170</f>
        <v>16120.530546104776</v>
      </c>
      <c r="N171" s="98">
        <f>IF(AND(B171&gt;=ドル!$C$2,B171&lt;=ドル!$D$3),M171,0)</f>
        <v>16120.530546104776</v>
      </c>
      <c r="O171" s="99">
        <f t="shared" si="20"/>
        <v>1976215.8396469846</v>
      </c>
      <c r="P171" s="49" t="str">
        <f t="shared" si="24"/>
        <v/>
      </c>
      <c r="Q171" s="49" t="str">
        <f t="shared" si="25"/>
        <v/>
      </c>
      <c r="R171" s="35"/>
      <c r="S171" s="35"/>
      <c r="T171" s="35"/>
      <c r="U171" s="35"/>
      <c r="V171" s="35"/>
    </row>
    <row r="172" spans="2:22" ht="10" customHeight="1" x14ac:dyDescent="0.55000000000000004">
      <c r="B172" s="111">
        <v>42368</v>
      </c>
      <c r="C172" s="114">
        <v>121.85</v>
      </c>
      <c r="D172" s="95" t="str">
        <f t="shared" si="21"/>
        <v>2015/12</v>
      </c>
      <c r="E172" s="71">
        <f t="shared" si="27"/>
        <v>10000</v>
      </c>
      <c r="F172" s="74">
        <f t="shared" si="19"/>
        <v>82.068116536725483</v>
      </c>
      <c r="G172" s="83" t="str">
        <f t="shared" si="22"/>
        <v>2002/04</v>
      </c>
      <c r="H172" s="77" t="str">
        <f t="shared" si="23"/>
        <v>2023/04</v>
      </c>
      <c r="I172" s="100">
        <f>IF(AND(B172&gt;=ドル!$C$2,B172&lt;=ドル!$D$3),E172,0)</f>
        <v>10000</v>
      </c>
      <c r="J172" s="100">
        <f t="shared" si="26"/>
        <v>1650000</v>
      </c>
      <c r="K172" s="130">
        <f>IF(AND(B172&gt;=ドル!$C$2,B172&lt;=ドル!$D$3),J172,NA())</f>
        <v>1650000</v>
      </c>
      <c r="L172" s="68">
        <f>IF(AND(B172&gt;=ドル!$C$2,B172&lt;=ドル!$D$3),F172,0)</f>
        <v>82.068116536725483</v>
      </c>
      <c r="M172" s="87">
        <f>L172+M171</f>
        <v>16202.598662641502</v>
      </c>
      <c r="N172" s="98">
        <f>IF(AND(B172&gt;=ドル!$C$2,B172&lt;=ドル!$D$3),M172,0)</f>
        <v>16202.598662641502</v>
      </c>
      <c r="O172" s="99">
        <f t="shared" si="20"/>
        <v>1974286.6470428668</v>
      </c>
      <c r="P172" s="49" t="str">
        <f t="shared" si="24"/>
        <v/>
      </c>
      <c r="Q172" s="49" t="str">
        <f t="shared" si="25"/>
        <v/>
      </c>
      <c r="R172" s="35"/>
      <c r="S172" s="35"/>
      <c r="T172" s="35"/>
      <c r="U172" s="35"/>
      <c r="V172" s="35"/>
    </row>
    <row r="173" spans="2:22" ht="10" customHeight="1" x14ac:dyDescent="0.55000000000000004">
      <c r="B173" s="111">
        <v>42398</v>
      </c>
      <c r="C173" s="114">
        <v>118.24</v>
      </c>
      <c r="D173" s="95" t="str">
        <f t="shared" si="21"/>
        <v>2016/1</v>
      </c>
      <c r="E173" s="71">
        <f t="shared" si="27"/>
        <v>10000</v>
      </c>
      <c r="F173" s="74">
        <f t="shared" si="19"/>
        <v>84.57374830852504</v>
      </c>
      <c r="G173" s="83" t="str">
        <f t="shared" si="22"/>
        <v>2002/04</v>
      </c>
      <c r="H173" s="77" t="str">
        <f t="shared" si="23"/>
        <v>2023/04</v>
      </c>
      <c r="I173" s="100">
        <f>IF(AND(B173&gt;=ドル!$C$2,B173&lt;=ドル!$D$3),E173,0)</f>
        <v>10000</v>
      </c>
      <c r="J173" s="100">
        <f t="shared" si="26"/>
        <v>1660000</v>
      </c>
      <c r="K173" s="130">
        <f>IF(AND(B173&gt;=ドル!$C$2,B173&lt;=ドル!$D$3),J173,NA())</f>
        <v>1660000</v>
      </c>
      <c r="L173" s="68">
        <f>IF(AND(B173&gt;=ドル!$C$2,B173&lt;=ドル!$D$3),F173,0)</f>
        <v>84.57374830852504</v>
      </c>
      <c r="M173" s="87">
        <f>IFERROR(L173+M172,"")</f>
        <v>16287.172410950026</v>
      </c>
      <c r="N173" s="98">
        <f>IF(AND(B173&gt;=ドル!$C$2,B173&lt;=ドル!$D$3),M173,0)</f>
        <v>16287.172410950026</v>
      </c>
      <c r="O173" s="99">
        <f t="shared" si="20"/>
        <v>1925795.2658707311</v>
      </c>
      <c r="P173" s="49" t="str">
        <f t="shared" si="24"/>
        <v/>
      </c>
      <c r="Q173" s="49" t="str">
        <f t="shared" si="25"/>
        <v/>
      </c>
      <c r="R173" s="35"/>
      <c r="S173" s="35"/>
      <c r="T173" s="35"/>
      <c r="U173" s="35"/>
      <c r="V173" s="35"/>
    </row>
    <row r="174" spans="2:22" ht="10" customHeight="1" x14ac:dyDescent="0.55000000000000004">
      <c r="B174" s="111">
        <v>42429</v>
      </c>
      <c r="C174" s="114">
        <v>115.08</v>
      </c>
      <c r="D174" s="95" t="str">
        <f t="shared" si="21"/>
        <v>2016/2</v>
      </c>
      <c r="E174" s="71">
        <f t="shared" si="27"/>
        <v>10000</v>
      </c>
      <c r="F174" s="74">
        <f t="shared" si="19"/>
        <v>86.896072297532157</v>
      </c>
      <c r="G174" s="83" t="str">
        <f t="shared" si="22"/>
        <v>2002/04</v>
      </c>
      <c r="H174" s="77" t="str">
        <f t="shared" si="23"/>
        <v>2023/04</v>
      </c>
      <c r="I174" s="100">
        <f>IF(AND(B174&gt;=ドル!$C$2,B174&lt;=ドル!$D$3),E174,0)</f>
        <v>10000</v>
      </c>
      <c r="J174" s="100">
        <f t="shared" si="26"/>
        <v>1670000</v>
      </c>
      <c r="K174" s="130">
        <f>IF(AND(B174&gt;=ドル!$C$2,B174&lt;=ドル!$D$3),J174,NA())</f>
        <v>1670000</v>
      </c>
      <c r="L174" s="68">
        <f>IF(AND(B174&gt;=ドル!$C$2,B174&lt;=ドル!$D$3),F174,0)</f>
        <v>86.896072297532157</v>
      </c>
      <c r="M174" s="87">
        <f>L174+M173</f>
        <v>16374.068483247558</v>
      </c>
      <c r="N174" s="98">
        <f>IF(AND(B174&gt;=ドル!$C$2,B174&lt;=ドル!$D$3),M174,0)</f>
        <v>16374.068483247558</v>
      </c>
      <c r="O174" s="99">
        <f t="shared" si="20"/>
        <v>1884327.8010521289</v>
      </c>
      <c r="P174" s="49" t="str">
        <f t="shared" si="24"/>
        <v/>
      </c>
      <c r="Q174" s="49" t="str">
        <f t="shared" si="25"/>
        <v/>
      </c>
      <c r="R174" s="35"/>
      <c r="S174" s="35"/>
      <c r="T174" s="35"/>
      <c r="U174" s="35"/>
      <c r="V174" s="35"/>
    </row>
    <row r="175" spans="2:22" ht="10" customHeight="1" x14ac:dyDescent="0.55000000000000004">
      <c r="B175" s="111">
        <v>42460</v>
      </c>
      <c r="C175" s="114">
        <v>113.03</v>
      </c>
      <c r="D175" s="95" t="str">
        <f t="shared" si="21"/>
        <v>2016/3</v>
      </c>
      <c r="E175" s="71">
        <f t="shared" si="27"/>
        <v>10000</v>
      </c>
      <c r="F175" s="74">
        <f t="shared" si="19"/>
        <v>88.472087056533667</v>
      </c>
      <c r="G175" s="83" t="str">
        <f t="shared" si="22"/>
        <v>2002/04</v>
      </c>
      <c r="H175" s="77" t="str">
        <f t="shared" si="23"/>
        <v>2023/04</v>
      </c>
      <c r="I175" s="100">
        <f>IF(AND(B175&gt;=ドル!$C$2,B175&lt;=ドル!$D$3),E175,0)</f>
        <v>10000</v>
      </c>
      <c r="J175" s="100">
        <f t="shared" si="26"/>
        <v>1680000</v>
      </c>
      <c r="K175" s="130">
        <f>IF(AND(B175&gt;=ドル!$C$2,B175&lt;=ドル!$D$3),J175,NA())</f>
        <v>1680000</v>
      </c>
      <c r="L175" s="68">
        <f>IF(AND(B175&gt;=ドル!$C$2,B175&lt;=ドル!$D$3),F175,0)</f>
        <v>88.472087056533667</v>
      </c>
      <c r="M175" s="87">
        <f>IFERROR(L175+M174,"")</f>
        <v>16462.540570304092</v>
      </c>
      <c r="N175" s="98">
        <f>IF(AND(B175&gt;=ドル!$C$2,B175&lt;=ドル!$D$3),M175,0)</f>
        <v>16462.540570304092</v>
      </c>
      <c r="O175" s="99">
        <f t="shared" si="20"/>
        <v>1860760.9606614716</v>
      </c>
      <c r="P175" s="49" t="str">
        <f t="shared" si="24"/>
        <v/>
      </c>
      <c r="Q175" s="49" t="str">
        <f t="shared" si="25"/>
        <v/>
      </c>
      <c r="R175" s="35"/>
      <c r="S175" s="35"/>
      <c r="T175" s="35"/>
      <c r="U175" s="35"/>
      <c r="V175" s="35"/>
    </row>
    <row r="176" spans="2:22" ht="10" customHeight="1" x14ac:dyDescent="0.55000000000000004">
      <c r="B176" s="111">
        <v>42488</v>
      </c>
      <c r="C176" s="114">
        <v>109.92</v>
      </c>
      <c r="D176" s="95" t="str">
        <f t="shared" si="21"/>
        <v>2016/4</v>
      </c>
      <c r="E176" s="71">
        <f t="shared" si="27"/>
        <v>10000</v>
      </c>
      <c r="F176" s="74">
        <f t="shared" si="19"/>
        <v>90.975254730713246</v>
      </c>
      <c r="G176" s="83" t="str">
        <f t="shared" si="22"/>
        <v>2002/04</v>
      </c>
      <c r="H176" s="77" t="str">
        <f t="shared" si="23"/>
        <v>2023/04</v>
      </c>
      <c r="I176" s="100">
        <f>IF(AND(B176&gt;=ドル!$C$2,B176&lt;=ドル!$D$3),E176,0)</f>
        <v>10000</v>
      </c>
      <c r="J176" s="100">
        <f t="shared" si="26"/>
        <v>1690000</v>
      </c>
      <c r="K176" s="130">
        <f>IF(AND(B176&gt;=ドル!$C$2,B176&lt;=ドル!$D$3),J176,NA())</f>
        <v>1690000</v>
      </c>
      <c r="L176" s="68">
        <f>IF(AND(B176&gt;=ドル!$C$2,B176&lt;=ドル!$D$3),F176,0)</f>
        <v>90.975254730713246</v>
      </c>
      <c r="M176" s="87">
        <f>L176+M175</f>
        <v>16553.515825034807</v>
      </c>
      <c r="N176" s="98">
        <f>IF(AND(B176&gt;=ドル!$C$2,B176&lt;=ドル!$D$3),M176,0)</f>
        <v>16553.515825034807</v>
      </c>
      <c r="O176" s="99">
        <f t="shared" si="20"/>
        <v>1819562.4594878261</v>
      </c>
      <c r="P176" s="49" t="str">
        <f t="shared" si="24"/>
        <v/>
      </c>
      <c r="Q176" s="49" t="str">
        <f t="shared" si="25"/>
        <v/>
      </c>
      <c r="R176" s="35"/>
      <c r="S176" s="35"/>
      <c r="T176" s="35"/>
      <c r="U176" s="35"/>
      <c r="V176" s="35"/>
    </row>
    <row r="177" spans="2:22" ht="10" customHeight="1" x14ac:dyDescent="0.55000000000000004">
      <c r="B177" s="111">
        <v>42521</v>
      </c>
      <c r="C177" s="114">
        <v>109.12</v>
      </c>
      <c r="D177" s="95" t="str">
        <f t="shared" si="21"/>
        <v>2016/5</v>
      </c>
      <c r="E177" s="71">
        <f t="shared" si="27"/>
        <v>10000</v>
      </c>
      <c r="F177" s="74">
        <f t="shared" si="19"/>
        <v>91.642228739002931</v>
      </c>
      <c r="G177" s="83" t="str">
        <f t="shared" si="22"/>
        <v>2002/04</v>
      </c>
      <c r="H177" s="77" t="str">
        <f t="shared" si="23"/>
        <v>2023/04</v>
      </c>
      <c r="I177" s="100">
        <f>IF(AND(B177&gt;=ドル!$C$2,B177&lt;=ドル!$D$3),E177,0)</f>
        <v>10000</v>
      </c>
      <c r="J177" s="100">
        <f t="shared" si="26"/>
        <v>1700000</v>
      </c>
      <c r="K177" s="130">
        <f>IF(AND(B177&gt;=ドル!$C$2,B177&lt;=ドル!$D$3),J177,NA())</f>
        <v>1700000</v>
      </c>
      <c r="L177" s="68">
        <f>IF(AND(B177&gt;=ドル!$C$2,B177&lt;=ドル!$D$3),F177,0)</f>
        <v>91.642228739002931</v>
      </c>
      <c r="M177" s="87">
        <f>IFERROR(L177+M176,"")</f>
        <v>16645.158053773808</v>
      </c>
      <c r="N177" s="98">
        <f>IF(AND(B177&gt;=ドル!$C$2,B177&lt;=ドル!$D$3),M177,0)</f>
        <v>16645.158053773808</v>
      </c>
      <c r="O177" s="99">
        <f t="shared" si="20"/>
        <v>1816319.6468277981</v>
      </c>
      <c r="P177" s="49" t="str">
        <f t="shared" si="24"/>
        <v/>
      </c>
      <c r="Q177" s="49" t="str">
        <f t="shared" si="25"/>
        <v/>
      </c>
      <c r="R177" s="35"/>
      <c r="S177" s="35"/>
      <c r="T177" s="35"/>
      <c r="U177" s="35"/>
      <c r="V177" s="35"/>
    </row>
    <row r="178" spans="2:22" ht="10" customHeight="1" x14ac:dyDescent="0.55000000000000004">
      <c r="B178" s="111">
        <v>42551</v>
      </c>
      <c r="C178" s="114">
        <v>105.72</v>
      </c>
      <c r="D178" s="95" t="str">
        <f t="shared" si="21"/>
        <v>2016/6</v>
      </c>
      <c r="E178" s="71">
        <f t="shared" si="27"/>
        <v>10000</v>
      </c>
      <c r="F178" s="74">
        <f t="shared" si="19"/>
        <v>94.589481649640561</v>
      </c>
      <c r="G178" s="83" t="str">
        <f t="shared" si="22"/>
        <v>2002/04</v>
      </c>
      <c r="H178" s="77" t="str">
        <f t="shared" si="23"/>
        <v>2023/04</v>
      </c>
      <c r="I178" s="100">
        <f>IF(AND(B178&gt;=ドル!$C$2,B178&lt;=ドル!$D$3),E178,0)</f>
        <v>10000</v>
      </c>
      <c r="J178" s="100">
        <f t="shared" si="26"/>
        <v>1710000</v>
      </c>
      <c r="K178" s="130">
        <f>IF(AND(B178&gt;=ドル!$C$2,B178&lt;=ドル!$D$3),J178,NA())</f>
        <v>1710000</v>
      </c>
      <c r="L178" s="68">
        <f>IF(AND(B178&gt;=ドル!$C$2,B178&lt;=ドル!$D$3),F178,0)</f>
        <v>94.589481649640561</v>
      </c>
      <c r="M178" s="87">
        <f>L178+M177</f>
        <v>16739.747535423448</v>
      </c>
      <c r="N178" s="98">
        <f>IF(AND(B178&gt;=ドル!$C$2,B178&lt;=ドル!$D$3),M178,0)</f>
        <v>16739.747535423448</v>
      </c>
      <c r="O178" s="99">
        <f t="shared" si="20"/>
        <v>1769726.109444967</v>
      </c>
      <c r="P178" s="49" t="str">
        <f t="shared" si="24"/>
        <v/>
      </c>
      <c r="Q178" s="49" t="str">
        <f t="shared" si="25"/>
        <v/>
      </c>
      <c r="R178" s="35"/>
      <c r="S178" s="35"/>
      <c r="T178" s="35"/>
      <c r="U178" s="35"/>
      <c r="V178" s="35"/>
    </row>
    <row r="179" spans="2:22" ht="10" customHeight="1" x14ac:dyDescent="0.55000000000000004">
      <c r="B179" s="111">
        <v>42580</v>
      </c>
      <c r="C179" s="114">
        <v>103.99</v>
      </c>
      <c r="D179" s="95" t="str">
        <f t="shared" si="21"/>
        <v>2016/7</v>
      </c>
      <c r="E179" s="71">
        <f t="shared" si="27"/>
        <v>10000</v>
      </c>
      <c r="F179" s="74">
        <f t="shared" si="19"/>
        <v>96.163092605058182</v>
      </c>
      <c r="G179" s="83" t="str">
        <f t="shared" si="22"/>
        <v>2002/04</v>
      </c>
      <c r="H179" s="77" t="str">
        <f t="shared" si="23"/>
        <v>2023/04</v>
      </c>
      <c r="I179" s="100">
        <f>IF(AND(B179&gt;=ドル!$C$2,B179&lt;=ドル!$D$3),E179,0)</f>
        <v>10000</v>
      </c>
      <c r="J179" s="100">
        <f t="shared" si="26"/>
        <v>1720000</v>
      </c>
      <c r="K179" s="130">
        <f>IF(AND(B179&gt;=ドル!$C$2,B179&lt;=ドル!$D$3),J179,NA())</f>
        <v>1720000</v>
      </c>
      <c r="L179" s="68">
        <f>IF(AND(B179&gt;=ドル!$C$2,B179&lt;=ドル!$D$3),F179,0)</f>
        <v>96.163092605058182</v>
      </c>
      <c r="M179" s="87">
        <f>IFERROR(L179+M178,"")</f>
        <v>16835.910628028505</v>
      </c>
      <c r="N179" s="98">
        <f>IF(AND(B179&gt;=ドル!$C$2,B179&lt;=ドル!$D$3),M179,0)</f>
        <v>16835.910628028505</v>
      </c>
      <c r="O179" s="99">
        <f t="shared" si="20"/>
        <v>1750766.3462086841</v>
      </c>
      <c r="P179" s="49" t="str">
        <f t="shared" si="24"/>
        <v/>
      </c>
      <c r="Q179" s="49" t="str">
        <f t="shared" si="25"/>
        <v/>
      </c>
      <c r="R179" s="35"/>
      <c r="S179" s="35"/>
      <c r="T179" s="35"/>
      <c r="U179" s="35"/>
      <c r="V179" s="35"/>
    </row>
    <row r="180" spans="2:22" ht="10" customHeight="1" x14ac:dyDescent="0.55000000000000004">
      <c r="B180" s="111">
        <v>42613</v>
      </c>
      <c r="C180" s="114">
        <v>101.34</v>
      </c>
      <c r="D180" s="95" t="str">
        <f t="shared" si="21"/>
        <v>2016/8</v>
      </c>
      <c r="E180" s="71">
        <f t="shared" si="27"/>
        <v>10000</v>
      </c>
      <c r="F180" s="74">
        <f t="shared" si="19"/>
        <v>98.677718571146627</v>
      </c>
      <c r="G180" s="83" t="str">
        <f t="shared" si="22"/>
        <v>2002/04</v>
      </c>
      <c r="H180" s="77" t="str">
        <f t="shared" si="23"/>
        <v>2023/04</v>
      </c>
      <c r="I180" s="100">
        <f>IF(AND(B180&gt;=ドル!$C$2,B180&lt;=ドル!$D$3),E180,0)</f>
        <v>10000</v>
      </c>
      <c r="J180" s="100">
        <f t="shared" si="26"/>
        <v>1730000</v>
      </c>
      <c r="K180" s="130">
        <f>IF(AND(B180&gt;=ドル!$C$2,B180&lt;=ドル!$D$3),J180,NA())</f>
        <v>1730000</v>
      </c>
      <c r="L180" s="68">
        <f>IF(AND(B180&gt;=ドル!$C$2,B180&lt;=ドル!$D$3),F180,0)</f>
        <v>98.677718571146627</v>
      </c>
      <c r="M180" s="87">
        <f>L180+M179</f>
        <v>16934.588346599652</v>
      </c>
      <c r="N180" s="98">
        <f>IF(AND(B180&gt;=ドル!$C$2,B180&lt;=ドル!$D$3),M180,0)</f>
        <v>16934.588346599652</v>
      </c>
      <c r="O180" s="99">
        <f t="shared" si="20"/>
        <v>1716151.1830444089</v>
      </c>
      <c r="P180" s="49" t="str">
        <f t="shared" si="24"/>
        <v/>
      </c>
      <c r="Q180" s="49" t="str">
        <f t="shared" si="25"/>
        <v/>
      </c>
      <c r="R180" s="35"/>
      <c r="S180" s="35"/>
      <c r="T180" s="35"/>
      <c r="U180" s="35"/>
      <c r="V180" s="35"/>
    </row>
    <row r="181" spans="2:22" ht="10" customHeight="1" x14ac:dyDescent="0.55000000000000004">
      <c r="B181" s="111">
        <v>42643</v>
      </c>
      <c r="C181" s="114">
        <v>101.98</v>
      </c>
      <c r="D181" s="95" t="str">
        <f t="shared" si="21"/>
        <v>2016/9</v>
      </c>
      <c r="E181" s="71">
        <f t="shared" si="27"/>
        <v>10000</v>
      </c>
      <c r="F181" s="74">
        <f t="shared" si="19"/>
        <v>98.05844283192782</v>
      </c>
      <c r="G181" s="83" t="str">
        <f t="shared" si="22"/>
        <v>2002/04</v>
      </c>
      <c r="H181" s="77" t="str">
        <f t="shared" si="23"/>
        <v>2023/04</v>
      </c>
      <c r="I181" s="100">
        <f>IF(AND(B181&gt;=ドル!$C$2,B181&lt;=ドル!$D$3),E181,0)</f>
        <v>10000</v>
      </c>
      <c r="J181" s="100">
        <f t="shared" si="26"/>
        <v>1740000</v>
      </c>
      <c r="K181" s="130">
        <f>IF(AND(B181&gt;=ドル!$C$2,B181&lt;=ドル!$D$3),J181,NA())</f>
        <v>1740000</v>
      </c>
      <c r="L181" s="68">
        <f>IF(AND(B181&gt;=ドル!$C$2,B181&lt;=ドル!$D$3),F181,0)</f>
        <v>98.05844283192782</v>
      </c>
      <c r="M181" s="87">
        <f>IFERROR(L181+M180,"")</f>
        <v>17032.646789431579</v>
      </c>
      <c r="N181" s="98">
        <f>IF(AND(B181&gt;=ドル!$C$2,B181&lt;=ドル!$D$3),M181,0)</f>
        <v>17032.646789431579</v>
      </c>
      <c r="O181" s="99">
        <f t="shared" si="20"/>
        <v>1736989.3195862325</v>
      </c>
      <c r="P181" s="49" t="str">
        <f t="shared" si="24"/>
        <v/>
      </c>
      <c r="Q181" s="49" t="str">
        <f t="shared" si="25"/>
        <v/>
      </c>
      <c r="R181" s="35"/>
      <c r="S181" s="35"/>
      <c r="T181" s="35"/>
      <c r="U181" s="35"/>
      <c r="V181" s="35"/>
    </row>
    <row r="182" spans="2:22" ht="10" customHeight="1" x14ac:dyDescent="0.55000000000000004">
      <c r="B182" s="111">
        <v>42674</v>
      </c>
      <c r="C182" s="114">
        <v>103.8</v>
      </c>
      <c r="D182" s="95" t="str">
        <f t="shared" si="21"/>
        <v>2016/10</v>
      </c>
      <c r="E182" s="71">
        <f t="shared" si="27"/>
        <v>10000</v>
      </c>
      <c r="F182" s="74">
        <f t="shared" si="19"/>
        <v>96.339113680154142</v>
      </c>
      <c r="G182" s="83" t="str">
        <f t="shared" si="22"/>
        <v>2002/04</v>
      </c>
      <c r="H182" s="77" t="str">
        <f t="shared" si="23"/>
        <v>2023/04</v>
      </c>
      <c r="I182" s="100">
        <f>IF(AND(B182&gt;=ドル!$C$2,B182&lt;=ドル!$D$3),E182,0)</f>
        <v>10000</v>
      </c>
      <c r="J182" s="100">
        <f t="shared" si="26"/>
        <v>1750000</v>
      </c>
      <c r="K182" s="130">
        <f>IF(AND(B182&gt;=ドル!$C$2,B182&lt;=ドル!$D$3),J182,NA())</f>
        <v>1750000</v>
      </c>
      <c r="L182" s="68">
        <f>IF(AND(B182&gt;=ドル!$C$2,B182&lt;=ドル!$D$3),F182,0)</f>
        <v>96.339113680154142</v>
      </c>
      <c r="M182" s="87">
        <f>L182+M181</f>
        <v>17128.985903111734</v>
      </c>
      <c r="N182" s="98">
        <f>IF(AND(B182&gt;=ドル!$C$2,B182&lt;=ドル!$D$3),M182,0)</f>
        <v>17128.985903111734</v>
      </c>
      <c r="O182" s="99">
        <f t="shared" si="20"/>
        <v>1777988.736742998</v>
      </c>
      <c r="P182" s="49" t="str">
        <f t="shared" si="24"/>
        <v/>
      </c>
      <c r="Q182" s="49" t="str">
        <f t="shared" si="25"/>
        <v/>
      </c>
      <c r="R182" s="35"/>
      <c r="S182" s="35"/>
      <c r="T182" s="35"/>
      <c r="U182" s="35"/>
      <c r="V182" s="35"/>
    </row>
    <row r="183" spans="2:22" ht="10" customHeight="1" x14ac:dyDescent="0.55000000000000004">
      <c r="B183" s="111">
        <v>42704</v>
      </c>
      <c r="C183" s="114">
        <v>108.27</v>
      </c>
      <c r="D183" s="95" t="str">
        <f t="shared" si="21"/>
        <v>2016/11</v>
      </c>
      <c r="E183" s="71">
        <f t="shared" si="27"/>
        <v>10000</v>
      </c>
      <c r="F183" s="74">
        <f t="shared" si="19"/>
        <v>92.361688371663433</v>
      </c>
      <c r="G183" s="83" t="str">
        <f t="shared" si="22"/>
        <v>2002/04</v>
      </c>
      <c r="H183" s="77" t="str">
        <f t="shared" si="23"/>
        <v>2023/04</v>
      </c>
      <c r="I183" s="100">
        <f>IF(AND(B183&gt;=ドル!$C$2,B183&lt;=ドル!$D$3),E183,0)</f>
        <v>10000</v>
      </c>
      <c r="J183" s="100">
        <f t="shared" si="26"/>
        <v>1760000</v>
      </c>
      <c r="K183" s="130">
        <f>IF(AND(B183&gt;=ドル!$C$2,B183&lt;=ドル!$D$3),J183,NA())</f>
        <v>1760000</v>
      </c>
      <c r="L183" s="68">
        <f>IF(AND(B183&gt;=ドル!$C$2,B183&lt;=ドル!$D$3),F183,0)</f>
        <v>92.361688371663433</v>
      </c>
      <c r="M183" s="87">
        <f>L183+M182</f>
        <v>17221.347591483398</v>
      </c>
      <c r="N183" s="98">
        <f>IF(AND(B183&gt;=ドル!$C$2,B183&lt;=ドル!$D$3),M183,0)</f>
        <v>17221.347591483398</v>
      </c>
      <c r="O183" s="99">
        <f t="shared" si="20"/>
        <v>1864555.3037299074</v>
      </c>
      <c r="P183" s="49" t="str">
        <f t="shared" si="24"/>
        <v/>
      </c>
      <c r="Q183" s="49" t="str">
        <f t="shared" si="25"/>
        <v/>
      </c>
      <c r="R183" s="35"/>
      <c r="S183" s="35"/>
      <c r="T183" s="35"/>
      <c r="U183" s="35"/>
      <c r="V183" s="35"/>
    </row>
    <row r="184" spans="2:22" ht="10" customHeight="1" x14ac:dyDescent="0.55000000000000004">
      <c r="B184" s="111">
        <v>42734</v>
      </c>
      <c r="C184" s="114">
        <v>115.98</v>
      </c>
      <c r="D184" s="95" t="str">
        <f t="shared" si="21"/>
        <v>2016/12</v>
      </c>
      <c r="E184" s="71">
        <f t="shared" si="27"/>
        <v>10000</v>
      </c>
      <c r="F184" s="74">
        <f t="shared" si="19"/>
        <v>86.221762372822894</v>
      </c>
      <c r="G184" s="83" t="str">
        <f t="shared" si="22"/>
        <v>2002/04</v>
      </c>
      <c r="H184" s="77" t="str">
        <f t="shared" si="23"/>
        <v>2023/04</v>
      </c>
      <c r="I184" s="100">
        <f>IF(AND(B184&gt;=ドル!$C$2,B184&lt;=ドル!$D$3),E184,0)</f>
        <v>10000</v>
      </c>
      <c r="J184" s="100">
        <f t="shared" si="26"/>
        <v>1770000</v>
      </c>
      <c r="K184" s="130">
        <f>IF(AND(B184&gt;=ドル!$C$2,B184&lt;=ドル!$D$3),J184,NA())</f>
        <v>1770000</v>
      </c>
      <c r="L184" s="68">
        <f>IF(AND(B184&gt;=ドル!$C$2,B184&lt;=ドル!$D$3),F184,0)</f>
        <v>86.221762372822894</v>
      </c>
      <c r="M184" s="87">
        <f>IFERROR(L184+M183,"")</f>
        <v>17307.569353856219</v>
      </c>
      <c r="N184" s="98">
        <f>IF(AND(B184&gt;=ドル!$C$2,B184&lt;=ドル!$D$3),M184,0)</f>
        <v>17307.569353856219</v>
      </c>
      <c r="O184" s="99">
        <f t="shared" si="20"/>
        <v>2007331.8936602443</v>
      </c>
      <c r="P184" s="49" t="str">
        <f t="shared" si="24"/>
        <v/>
      </c>
      <c r="Q184" s="49" t="str">
        <f t="shared" si="25"/>
        <v/>
      </c>
      <c r="R184" s="35"/>
      <c r="S184" s="35"/>
      <c r="T184" s="35"/>
      <c r="U184" s="35"/>
      <c r="V184" s="35"/>
    </row>
    <row r="185" spans="2:22" ht="10" customHeight="1" x14ac:dyDescent="0.55000000000000004">
      <c r="B185" s="111">
        <v>42766</v>
      </c>
      <c r="C185" s="114">
        <v>114.77</v>
      </c>
      <c r="D185" s="95" t="str">
        <f t="shared" si="21"/>
        <v>2017/1</v>
      </c>
      <c r="E185" s="71">
        <f t="shared" si="27"/>
        <v>10000</v>
      </c>
      <c r="F185" s="74">
        <f t="shared" si="19"/>
        <v>87.130783305741915</v>
      </c>
      <c r="G185" s="83" t="str">
        <f t="shared" si="22"/>
        <v>2002/04</v>
      </c>
      <c r="H185" s="77" t="str">
        <f t="shared" si="23"/>
        <v>2023/04</v>
      </c>
      <c r="I185" s="100">
        <f>IF(AND(B185&gt;=ドル!$C$2,B185&lt;=ドル!$D$3),E185,0)</f>
        <v>10000</v>
      </c>
      <c r="J185" s="100">
        <f t="shared" si="26"/>
        <v>1780000</v>
      </c>
      <c r="K185" s="130">
        <f>IF(AND(B185&gt;=ドル!$C$2,B185&lt;=ドル!$D$3),J185,NA())</f>
        <v>1780000</v>
      </c>
      <c r="L185" s="68">
        <f>IF(AND(B185&gt;=ドル!$C$2,B185&lt;=ドル!$D$3),F185,0)</f>
        <v>87.130783305741915</v>
      </c>
      <c r="M185" s="87">
        <f>L185+M184</f>
        <v>17394.700137161963</v>
      </c>
      <c r="N185" s="98">
        <f>IF(AND(B185&gt;=ドル!$C$2,B185&lt;=ドル!$D$3),M185,0)</f>
        <v>17394.700137161963</v>
      </c>
      <c r="O185" s="99">
        <f t="shared" si="20"/>
        <v>1996389.7347420785</v>
      </c>
      <c r="P185" s="49" t="str">
        <f t="shared" si="24"/>
        <v/>
      </c>
      <c r="Q185" s="49" t="str">
        <f t="shared" si="25"/>
        <v/>
      </c>
      <c r="R185" s="35"/>
      <c r="S185" s="35"/>
      <c r="T185" s="35"/>
      <c r="U185" s="35"/>
      <c r="V185" s="35"/>
    </row>
    <row r="186" spans="2:22" ht="10" customHeight="1" x14ac:dyDescent="0.55000000000000004">
      <c r="B186" s="111">
        <v>42794</v>
      </c>
      <c r="C186" s="114">
        <v>113.11</v>
      </c>
      <c r="D186" s="95" t="str">
        <f t="shared" si="21"/>
        <v>2017/2</v>
      </c>
      <c r="E186" s="71">
        <f t="shared" si="27"/>
        <v>10000</v>
      </c>
      <c r="F186" s="74">
        <f t="shared" si="19"/>
        <v>88.409512863584126</v>
      </c>
      <c r="G186" s="83" t="str">
        <f t="shared" si="22"/>
        <v>2002/04</v>
      </c>
      <c r="H186" s="77" t="str">
        <f t="shared" si="23"/>
        <v>2023/04</v>
      </c>
      <c r="I186" s="100">
        <f>IF(AND(B186&gt;=ドル!$C$2,B186&lt;=ドル!$D$3),E186,0)</f>
        <v>10000</v>
      </c>
      <c r="J186" s="100">
        <f t="shared" si="26"/>
        <v>1790000</v>
      </c>
      <c r="K186" s="130">
        <f>IF(AND(B186&gt;=ドル!$C$2,B186&lt;=ドル!$D$3),J186,NA())</f>
        <v>1790000</v>
      </c>
      <c r="L186" s="68">
        <f>IF(AND(B186&gt;=ドル!$C$2,B186&lt;=ドル!$D$3),F186,0)</f>
        <v>88.409512863584126</v>
      </c>
      <c r="M186" s="87">
        <f>IFERROR(L186+M185,"")</f>
        <v>17483.109650025548</v>
      </c>
      <c r="N186" s="98">
        <f>IF(AND(B186&gt;=ドル!$C$2,B186&lt;=ドル!$D$3),M186,0)</f>
        <v>17483.109650025548</v>
      </c>
      <c r="O186" s="99">
        <f t="shared" si="20"/>
        <v>1977514.5325143898</v>
      </c>
      <c r="P186" s="49" t="str">
        <f t="shared" si="24"/>
        <v/>
      </c>
      <c r="Q186" s="49" t="str">
        <f t="shared" si="25"/>
        <v/>
      </c>
      <c r="R186" s="35"/>
      <c r="S186" s="35"/>
      <c r="T186" s="35"/>
      <c r="U186" s="35"/>
      <c r="V186" s="35"/>
    </row>
    <row r="187" spans="2:22" ht="10" customHeight="1" x14ac:dyDescent="0.55000000000000004">
      <c r="B187" s="111">
        <v>42825</v>
      </c>
      <c r="C187" s="114">
        <v>113.05</v>
      </c>
      <c r="D187" s="95" t="str">
        <f t="shared" si="21"/>
        <v>2017/3</v>
      </c>
      <c r="E187" s="71">
        <f t="shared" si="27"/>
        <v>10000</v>
      </c>
      <c r="F187" s="74">
        <f t="shared" si="19"/>
        <v>88.456435205661208</v>
      </c>
      <c r="G187" s="83" t="str">
        <f t="shared" si="22"/>
        <v>2002/04</v>
      </c>
      <c r="H187" s="77" t="str">
        <f t="shared" si="23"/>
        <v>2023/04</v>
      </c>
      <c r="I187" s="100">
        <f>IF(AND(B187&gt;=ドル!$C$2,B187&lt;=ドル!$D$3),E187,0)</f>
        <v>10000</v>
      </c>
      <c r="J187" s="100">
        <f t="shared" si="26"/>
        <v>1800000</v>
      </c>
      <c r="K187" s="130">
        <f>IF(AND(B187&gt;=ドル!$C$2,B187&lt;=ドル!$D$3),J187,NA())</f>
        <v>1800000</v>
      </c>
      <c r="L187" s="68">
        <f>IF(AND(B187&gt;=ドル!$C$2,B187&lt;=ドル!$D$3),F187,0)</f>
        <v>88.456435205661208</v>
      </c>
      <c r="M187" s="87">
        <f>L187+M186</f>
        <v>17571.56608523121</v>
      </c>
      <c r="N187" s="98">
        <f>IF(AND(B187&gt;=ドル!$C$2,B187&lt;=ドル!$D$3),M187,0)</f>
        <v>17571.56608523121</v>
      </c>
      <c r="O187" s="99">
        <f t="shared" si="20"/>
        <v>1986465.5459353882</v>
      </c>
      <c r="P187" s="49" t="str">
        <f t="shared" si="24"/>
        <v/>
      </c>
      <c r="Q187" s="49" t="str">
        <f t="shared" si="25"/>
        <v/>
      </c>
      <c r="R187" s="35"/>
      <c r="S187" s="35"/>
      <c r="T187" s="35"/>
      <c r="U187" s="35"/>
      <c r="V187" s="35"/>
    </row>
    <row r="188" spans="2:22" ht="10" customHeight="1" x14ac:dyDescent="0.55000000000000004">
      <c r="B188" s="111">
        <v>42853</v>
      </c>
      <c r="C188" s="114">
        <v>110.12</v>
      </c>
      <c r="D188" s="95" t="str">
        <f t="shared" si="21"/>
        <v>2017/4</v>
      </c>
      <c r="E188" s="71">
        <f t="shared" si="27"/>
        <v>10000</v>
      </c>
      <c r="F188" s="74">
        <f t="shared" si="19"/>
        <v>90.810025426807115</v>
      </c>
      <c r="G188" s="83" t="str">
        <f t="shared" si="22"/>
        <v>2002/04</v>
      </c>
      <c r="H188" s="77" t="str">
        <f t="shared" si="23"/>
        <v>2023/04</v>
      </c>
      <c r="I188" s="100">
        <f>IF(AND(B188&gt;=ドル!$C$2,B188&lt;=ドル!$D$3),E188,0)</f>
        <v>10000</v>
      </c>
      <c r="J188" s="100">
        <f t="shared" si="26"/>
        <v>1810000</v>
      </c>
      <c r="K188" s="130">
        <f>IF(AND(B188&gt;=ドル!$C$2,B188&lt;=ドル!$D$3),J188,NA())</f>
        <v>1810000</v>
      </c>
      <c r="L188" s="68">
        <f>IF(AND(B188&gt;=ドル!$C$2,B188&lt;=ドル!$D$3),F188,0)</f>
        <v>90.810025426807115</v>
      </c>
      <c r="M188" s="87">
        <f>IFERROR(L188+M187,"")</f>
        <v>17662.376110658017</v>
      </c>
      <c r="N188" s="98">
        <f>IF(AND(B188&gt;=ドル!$C$2,B188&lt;=ドル!$D$3),M188,0)</f>
        <v>17662.376110658017</v>
      </c>
      <c r="O188" s="99">
        <f t="shared" si="20"/>
        <v>1944980.8573056608</v>
      </c>
      <c r="P188" s="49" t="str">
        <f t="shared" si="24"/>
        <v/>
      </c>
      <c r="Q188" s="49" t="str">
        <f t="shared" si="25"/>
        <v/>
      </c>
      <c r="R188" s="35"/>
      <c r="S188" s="35"/>
      <c r="T188" s="35"/>
      <c r="U188" s="35"/>
      <c r="V188" s="35"/>
    </row>
    <row r="189" spans="2:22" ht="10" customHeight="1" x14ac:dyDescent="0.55000000000000004">
      <c r="B189" s="111">
        <v>42886</v>
      </c>
      <c r="C189" s="114">
        <v>112.26</v>
      </c>
      <c r="D189" s="95" t="str">
        <f t="shared" si="21"/>
        <v>2017/5</v>
      </c>
      <c r="E189" s="71">
        <f t="shared" si="27"/>
        <v>10000</v>
      </c>
      <c r="F189" s="74">
        <f t="shared" si="19"/>
        <v>89.078923926598961</v>
      </c>
      <c r="G189" s="83" t="str">
        <f t="shared" si="22"/>
        <v>2002/04</v>
      </c>
      <c r="H189" s="77" t="str">
        <f t="shared" si="23"/>
        <v>2023/04</v>
      </c>
      <c r="I189" s="100">
        <f>IF(AND(B189&gt;=ドル!$C$2,B189&lt;=ドル!$D$3),E189,0)</f>
        <v>10000</v>
      </c>
      <c r="J189" s="100">
        <f t="shared" si="26"/>
        <v>1820000</v>
      </c>
      <c r="K189" s="130">
        <f>IF(AND(B189&gt;=ドル!$C$2,B189&lt;=ドル!$D$3),J189,NA())</f>
        <v>1820000</v>
      </c>
      <c r="L189" s="68">
        <f>IF(AND(B189&gt;=ドル!$C$2,B189&lt;=ドル!$D$3),F189,0)</f>
        <v>89.078923926598961</v>
      </c>
      <c r="M189" s="87">
        <f>L189+M188</f>
        <v>17751.455034584615</v>
      </c>
      <c r="N189" s="98">
        <f>IF(AND(B189&gt;=ドル!$C$2,B189&lt;=ドル!$D$3),M189,0)</f>
        <v>17751.455034584615</v>
      </c>
      <c r="O189" s="99">
        <f t="shared" si="20"/>
        <v>1992778.3421824689</v>
      </c>
      <c r="P189" s="49" t="str">
        <f t="shared" si="24"/>
        <v/>
      </c>
      <c r="Q189" s="49" t="str">
        <f t="shared" si="25"/>
        <v/>
      </c>
      <c r="R189" s="35"/>
      <c r="S189" s="35"/>
      <c r="T189" s="35"/>
      <c r="U189" s="35"/>
      <c r="V189" s="35"/>
    </row>
    <row r="190" spans="2:22" ht="10" customHeight="1" x14ac:dyDescent="0.55000000000000004">
      <c r="B190" s="111">
        <v>42916</v>
      </c>
      <c r="C190" s="114">
        <v>110.92</v>
      </c>
      <c r="D190" s="95" t="str">
        <f t="shared" si="21"/>
        <v>2017/6</v>
      </c>
      <c r="E190" s="71">
        <f t="shared" si="27"/>
        <v>10000</v>
      </c>
      <c r="F190" s="74">
        <f t="shared" si="19"/>
        <v>90.155066714749367</v>
      </c>
      <c r="G190" s="83" t="str">
        <f t="shared" si="22"/>
        <v>2002/04</v>
      </c>
      <c r="H190" s="77" t="str">
        <f t="shared" si="23"/>
        <v>2023/04</v>
      </c>
      <c r="I190" s="100">
        <f>IF(AND(B190&gt;=ドル!$C$2,B190&lt;=ドル!$D$3),E190,0)</f>
        <v>10000</v>
      </c>
      <c r="J190" s="100">
        <f t="shared" si="26"/>
        <v>1830000</v>
      </c>
      <c r="K190" s="130">
        <f>IF(AND(B190&gt;=ドル!$C$2,B190&lt;=ドル!$D$3),J190,NA())</f>
        <v>1830000</v>
      </c>
      <c r="L190" s="68">
        <f>IF(AND(B190&gt;=ドル!$C$2,B190&lt;=ドル!$D$3),F190,0)</f>
        <v>90.155066714749367</v>
      </c>
      <c r="M190" s="87">
        <f>IFERROR(L190+M189,"")</f>
        <v>17841.610101299364</v>
      </c>
      <c r="N190" s="98">
        <f>IF(AND(B190&gt;=ドル!$C$2,B190&lt;=ドル!$D$3),M190,0)</f>
        <v>17841.610101299364</v>
      </c>
      <c r="O190" s="99">
        <f t="shared" si="20"/>
        <v>1978991.3924361255</v>
      </c>
      <c r="P190" s="49" t="str">
        <f t="shared" si="24"/>
        <v/>
      </c>
      <c r="Q190" s="49" t="str">
        <f t="shared" si="25"/>
        <v/>
      </c>
      <c r="R190" s="35"/>
      <c r="S190" s="35"/>
      <c r="T190" s="35"/>
      <c r="U190" s="35"/>
      <c r="V190" s="35"/>
    </row>
    <row r="191" spans="2:22" ht="10" customHeight="1" x14ac:dyDescent="0.55000000000000004">
      <c r="B191" s="111">
        <v>42947</v>
      </c>
      <c r="C191" s="114">
        <v>112.43</v>
      </c>
      <c r="D191" s="95" t="str">
        <f t="shared" si="21"/>
        <v>2017/7</v>
      </c>
      <c r="E191" s="71">
        <f t="shared" si="27"/>
        <v>10000</v>
      </c>
      <c r="F191" s="74">
        <f t="shared" si="19"/>
        <v>88.94423196655697</v>
      </c>
      <c r="G191" s="83" t="str">
        <f t="shared" si="22"/>
        <v>2002/04</v>
      </c>
      <c r="H191" s="77" t="str">
        <f t="shared" si="23"/>
        <v>2023/04</v>
      </c>
      <c r="I191" s="100">
        <f>IF(AND(B191&gt;=ドル!$C$2,B191&lt;=ドル!$D$3),E191,0)</f>
        <v>10000</v>
      </c>
      <c r="J191" s="100">
        <f t="shared" si="26"/>
        <v>1840000</v>
      </c>
      <c r="K191" s="130">
        <f>IF(AND(B191&gt;=ドル!$C$2,B191&lt;=ドル!$D$3),J191,NA())</f>
        <v>1840000</v>
      </c>
      <c r="L191" s="68">
        <f>IF(AND(B191&gt;=ドル!$C$2,B191&lt;=ドル!$D$3),F191,0)</f>
        <v>88.94423196655697</v>
      </c>
      <c r="M191" s="87">
        <f>L191+M190</f>
        <v>17930.554333265922</v>
      </c>
      <c r="N191" s="98">
        <f>IF(AND(B191&gt;=ドル!$C$2,B191&lt;=ドル!$D$3),M191,0)</f>
        <v>17930.554333265922</v>
      </c>
      <c r="O191" s="99">
        <f t="shared" si="20"/>
        <v>2015932.2236890877</v>
      </c>
      <c r="P191" s="49" t="str">
        <f t="shared" si="24"/>
        <v/>
      </c>
      <c r="Q191" s="49" t="str">
        <f t="shared" si="25"/>
        <v/>
      </c>
      <c r="R191" s="35"/>
      <c r="S191" s="35"/>
      <c r="T191" s="35"/>
      <c r="U191" s="35"/>
      <c r="V191" s="35"/>
    </row>
    <row r="192" spans="2:22" ht="10" customHeight="1" x14ac:dyDescent="0.55000000000000004">
      <c r="B192" s="111">
        <v>42978</v>
      </c>
      <c r="C192" s="114">
        <v>109.94</v>
      </c>
      <c r="D192" s="95" t="str">
        <f t="shared" si="21"/>
        <v>2017/8</v>
      </c>
      <c r="E192" s="71">
        <f t="shared" si="27"/>
        <v>10000</v>
      </c>
      <c r="F192" s="74">
        <f t="shared" si="19"/>
        <v>90.958704748044383</v>
      </c>
      <c r="G192" s="83" t="str">
        <f t="shared" si="22"/>
        <v>2002/04</v>
      </c>
      <c r="H192" s="77" t="str">
        <f t="shared" si="23"/>
        <v>2023/04</v>
      </c>
      <c r="I192" s="100">
        <f>IF(AND(B192&gt;=ドル!$C$2,B192&lt;=ドル!$D$3),E192,0)</f>
        <v>10000</v>
      </c>
      <c r="J192" s="100">
        <f t="shared" si="26"/>
        <v>1850000</v>
      </c>
      <c r="K192" s="130">
        <f>IF(AND(B192&gt;=ドル!$C$2,B192&lt;=ドル!$D$3),J192,NA())</f>
        <v>1850000</v>
      </c>
      <c r="L192" s="68">
        <f>IF(AND(B192&gt;=ドル!$C$2,B192&lt;=ドル!$D$3),F192,0)</f>
        <v>90.958704748044383</v>
      </c>
      <c r="M192" s="87">
        <f>IFERROR(L192+M191,"")</f>
        <v>18021.513038013967</v>
      </c>
      <c r="N192" s="98">
        <f>IF(AND(B192&gt;=ドル!$C$2,B192&lt;=ドル!$D$3),M192,0)</f>
        <v>18021.513038013967</v>
      </c>
      <c r="O192" s="99">
        <f t="shared" si="20"/>
        <v>1981285.1433992556</v>
      </c>
      <c r="P192" s="49" t="str">
        <f t="shared" si="24"/>
        <v/>
      </c>
      <c r="Q192" s="49" t="str">
        <f t="shared" si="25"/>
        <v/>
      </c>
      <c r="R192" s="35"/>
      <c r="S192" s="35"/>
      <c r="T192" s="35"/>
      <c r="U192" s="35"/>
      <c r="V192" s="35"/>
    </row>
    <row r="193" spans="2:22" ht="10" customHeight="1" x14ac:dyDescent="0.55000000000000004">
      <c r="B193" s="111">
        <v>43007</v>
      </c>
      <c r="C193" s="114">
        <v>110.75</v>
      </c>
      <c r="D193" s="95" t="str">
        <f t="shared" si="21"/>
        <v>2017/9</v>
      </c>
      <c r="E193" s="71">
        <f t="shared" si="27"/>
        <v>10000</v>
      </c>
      <c r="F193" s="74">
        <f t="shared" si="19"/>
        <v>90.293453724604973</v>
      </c>
      <c r="G193" s="83" t="str">
        <f t="shared" si="22"/>
        <v>2002/04</v>
      </c>
      <c r="H193" s="77" t="str">
        <f t="shared" si="23"/>
        <v>2023/04</v>
      </c>
      <c r="I193" s="100">
        <f>IF(AND(B193&gt;=ドル!$C$2,B193&lt;=ドル!$D$3),E193,0)</f>
        <v>10000</v>
      </c>
      <c r="J193" s="100">
        <f t="shared" si="26"/>
        <v>1860000</v>
      </c>
      <c r="K193" s="130">
        <f>IF(AND(B193&gt;=ドル!$C$2,B193&lt;=ドル!$D$3),J193,NA())</f>
        <v>1860000</v>
      </c>
      <c r="L193" s="68">
        <f>IF(AND(B193&gt;=ドル!$C$2,B193&lt;=ドル!$D$3),F193,0)</f>
        <v>90.293453724604973</v>
      </c>
      <c r="M193" s="87">
        <f>L193+M192</f>
        <v>18111.806491738571</v>
      </c>
      <c r="N193" s="98">
        <f>IF(AND(B193&gt;=ドル!$C$2,B193&lt;=ドル!$D$3),M193,0)</f>
        <v>18111.806491738571</v>
      </c>
      <c r="O193" s="99">
        <f t="shared" si="20"/>
        <v>2005882.5689600466</v>
      </c>
      <c r="P193" s="49" t="str">
        <f t="shared" si="24"/>
        <v/>
      </c>
      <c r="Q193" s="49" t="str">
        <f t="shared" si="25"/>
        <v/>
      </c>
      <c r="R193" s="35"/>
      <c r="S193" s="35"/>
      <c r="T193" s="35"/>
      <c r="U193" s="35"/>
      <c r="V193" s="35"/>
    </row>
    <row r="194" spans="2:22" ht="10" customHeight="1" x14ac:dyDescent="0.55000000000000004">
      <c r="B194" s="111">
        <v>43039</v>
      </c>
      <c r="C194" s="114">
        <v>112.96</v>
      </c>
      <c r="D194" s="95" t="str">
        <f t="shared" si="21"/>
        <v>2017/10</v>
      </c>
      <c r="E194" s="71">
        <f t="shared" si="27"/>
        <v>10000</v>
      </c>
      <c r="F194" s="74">
        <f t="shared" si="19"/>
        <v>88.526912181303118</v>
      </c>
      <c r="G194" s="83" t="str">
        <f t="shared" si="22"/>
        <v>2002/04</v>
      </c>
      <c r="H194" s="77" t="str">
        <f t="shared" si="23"/>
        <v>2023/04</v>
      </c>
      <c r="I194" s="100">
        <f>IF(AND(B194&gt;=ドル!$C$2,B194&lt;=ドル!$D$3),E194,0)</f>
        <v>10000</v>
      </c>
      <c r="J194" s="100">
        <f t="shared" si="26"/>
        <v>1870000</v>
      </c>
      <c r="K194" s="130">
        <f>IF(AND(B194&gt;=ドル!$C$2,B194&lt;=ドル!$D$3),J194,NA())</f>
        <v>1870000</v>
      </c>
      <c r="L194" s="68">
        <f>IF(AND(B194&gt;=ドル!$C$2,B194&lt;=ドル!$D$3),F194,0)</f>
        <v>88.526912181303118</v>
      </c>
      <c r="M194" s="87">
        <f>L194+M193</f>
        <v>18200.333403919874</v>
      </c>
      <c r="N194" s="98">
        <f>IF(AND(B194&gt;=ドル!$C$2,B194&lt;=ドル!$D$3),M194,0)</f>
        <v>18200.333403919874</v>
      </c>
      <c r="O194" s="99">
        <f t="shared" si="20"/>
        <v>2055909.6613067889</v>
      </c>
      <c r="P194" s="49" t="str">
        <f t="shared" si="24"/>
        <v/>
      </c>
      <c r="Q194" s="49" t="str">
        <f t="shared" si="25"/>
        <v/>
      </c>
      <c r="R194" s="35"/>
      <c r="S194" s="35"/>
      <c r="T194" s="35"/>
      <c r="U194" s="35"/>
      <c r="V194" s="35"/>
    </row>
    <row r="195" spans="2:22" ht="10" customHeight="1" x14ac:dyDescent="0.55000000000000004">
      <c r="B195" s="111">
        <v>43069</v>
      </c>
      <c r="C195" s="114">
        <v>112.95</v>
      </c>
      <c r="D195" s="95" t="str">
        <f t="shared" si="21"/>
        <v>2017/11</v>
      </c>
      <c r="E195" s="71">
        <f t="shared" si="27"/>
        <v>10000</v>
      </c>
      <c r="F195" s="74">
        <f t="shared" si="19"/>
        <v>88.534749889331565</v>
      </c>
      <c r="G195" s="83" t="str">
        <f t="shared" si="22"/>
        <v>2002/04</v>
      </c>
      <c r="H195" s="77" t="str">
        <f t="shared" si="23"/>
        <v>2023/04</v>
      </c>
      <c r="I195" s="100">
        <f>IF(AND(B195&gt;=ドル!$C$2,B195&lt;=ドル!$D$3),E195,0)</f>
        <v>10000</v>
      </c>
      <c r="J195" s="100">
        <f t="shared" si="26"/>
        <v>1880000</v>
      </c>
      <c r="K195" s="130">
        <f>IF(AND(B195&gt;=ドル!$C$2,B195&lt;=ドル!$D$3),J195,NA())</f>
        <v>1880000</v>
      </c>
      <c r="L195" s="68">
        <f>IF(AND(B195&gt;=ドル!$C$2,B195&lt;=ドル!$D$3),F195,0)</f>
        <v>88.534749889331565</v>
      </c>
      <c r="M195" s="87">
        <f>IFERROR(L195+M194,"")</f>
        <v>18288.868153809206</v>
      </c>
      <c r="N195" s="98">
        <f>IF(AND(B195&gt;=ドル!$C$2,B195&lt;=ドル!$D$3),M195,0)</f>
        <v>18288.868153809206</v>
      </c>
      <c r="O195" s="99">
        <f t="shared" si="20"/>
        <v>2065727.6579727498</v>
      </c>
      <c r="P195" s="49" t="str">
        <f t="shared" si="24"/>
        <v/>
      </c>
      <c r="Q195" s="49" t="str">
        <f t="shared" si="25"/>
        <v/>
      </c>
      <c r="R195" s="35"/>
      <c r="S195" s="35"/>
      <c r="T195" s="35"/>
      <c r="U195" s="35"/>
      <c r="V195" s="35"/>
    </row>
    <row r="196" spans="2:22" ht="10" customHeight="1" x14ac:dyDescent="0.55000000000000004">
      <c r="B196" s="111">
        <v>43098</v>
      </c>
      <c r="C196" s="114">
        <v>113.04</v>
      </c>
      <c r="D196" s="95" t="str">
        <f t="shared" si="21"/>
        <v>2017/12</v>
      </c>
      <c r="E196" s="71">
        <f t="shared" si="27"/>
        <v>10000</v>
      </c>
      <c r="F196" s="74">
        <f t="shared" si="19"/>
        <v>88.46426043878273</v>
      </c>
      <c r="G196" s="83" t="str">
        <f>TEXT($C$2,"yyyy/mm")</f>
        <v>2002/04</v>
      </c>
      <c r="H196" s="77" t="str">
        <f t="shared" si="23"/>
        <v>2023/04</v>
      </c>
      <c r="I196" s="100">
        <f>IF(AND(B196&gt;=ドル!$C$2,B196&lt;=ドル!$D$3),E196,0)</f>
        <v>10000</v>
      </c>
      <c r="J196" s="100">
        <f t="shared" si="26"/>
        <v>1890000</v>
      </c>
      <c r="K196" s="130">
        <f>IF(AND(B196&gt;=ドル!$C$2,B196&lt;=ドル!$D$3),J196,NA())</f>
        <v>1890000</v>
      </c>
      <c r="L196" s="68">
        <f>IF(AND(B196&gt;=ドル!$C$2,B196&lt;=ドル!$D$3),F196,0)</f>
        <v>88.46426043878273</v>
      </c>
      <c r="M196" s="87">
        <f>L196+M195</f>
        <v>18377.332414247991</v>
      </c>
      <c r="N196" s="98">
        <f>IF(AND(B196&gt;=ドル!$C$2,B196&lt;=ドル!$D$3),M196,0)</f>
        <v>18377.332414247991</v>
      </c>
      <c r="O196" s="99">
        <f t="shared" si="20"/>
        <v>2077373.6561065929</v>
      </c>
      <c r="P196" s="49" t="str">
        <f t="shared" si="24"/>
        <v/>
      </c>
      <c r="Q196" s="49" t="str">
        <f t="shared" si="25"/>
        <v/>
      </c>
      <c r="R196" s="35"/>
      <c r="S196" s="35"/>
      <c r="T196" s="35"/>
      <c r="U196" s="35"/>
      <c r="V196" s="35"/>
    </row>
    <row r="197" spans="2:22" ht="10" customHeight="1" x14ac:dyDescent="0.55000000000000004">
      <c r="B197" s="111">
        <v>43131</v>
      </c>
      <c r="C197" s="114">
        <v>110.86</v>
      </c>
      <c r="D197" s="95" t="str">
        <f t="shared" si="21"/>
        <v>2018/1</v>
      </c>
      <c r="E197" s="71">
        <f t="shared" si="27"/>
        <v>10000</v>
      </c>
      <c r="F197" s="74">
        <f t="shared" si="19"/>
        <v>90.203860725239039</v>
      </c>
      <c r="G197" s="83" t="str">
        <f t="shared" si="22"/>
        <v>2002/04</v>
      </c>
      <c r="H197" s="77" t="str">
        <f t="shared" si="23"/>
        <v>2023/04</v>
      </c>
      <c r="I197" s="100">
        <f>IF(AND(B197&gt;=ドル!$C$2,B197&lt;=ドル!$D$3),E197,0)</f>
        <v>10000</v>
      </c>
      <c r="J197" s="100">
        <f t="shared" si="26"/>
        <v>1900000</v>
      </c>
      <c r="K197" s="130">
        <f>IF(AND(B197&gt;=ドル!$C$2,B197&lt;=ドル!$D$3),J197,NA())</f>
        <v>1900000</v>
      </c>
      <c r="L197" s="68">
        <f>IF(AND(B197&gt;=ドル!$C$2,B197&lt;=ドル!$D$3),F197,0)</f>
        <v>90.203860725239039</v>
      </c>
      <c r="M197" s="87">
        <f>IFERROR(L197+M196,"")</f>
        <v>18467.53627497323</v>
      </c>
      <c r="N197" s="98">
        <f>IF(AND(B197&gt;=ドル!$C$2,B197&lt;=ドル!$D$3),M197,0)</f>
        <v>18467.53627497323</v>
      </c>
      <c r="O197" s="99">
        <f t="shared" si="20"/>
        <v>2047311.0714435324</v>
      </c>
      <c r="P197" s="49" t="str">
        <f t="shared" si="24"/>
        <v/>
      </c>
      <c r="Q197" s="49" t="str">
        <f t="shared" si="25"/>
        <v/>
      </c>
      <c r="R197" s="35"/>
      <c r="S197" s="35"/>
      <c r="T197" s="35"/>
      <c r="U197" s="35"/>
      <c r="V197" s="35"/>
    </row>
    <row r="198" spans="2:22" ht="10" customHeight="1" x14ac:dyDescent="0.55000000000000004">
      <c r="B198" s="111">
        <v>43159</v>
      </c>
      <c r="C198" s="114">
        <v>107.97</v>
      </c>
      <c r="D198" s="95" t="str">
        <f t="shared" si="21"/>
        <v>2018/2</v>
      </c>
      <c r="E198" s="71">
        <f t="shared" si="27"/>
        <v>10000</v>
      </c>
      <c r="F198" s="74">
        <f t="shared" si="19"/>
        <v>92.618319903676948</v>
      </c>
      <c r="G198" s="83" t="str">
        <f t="shared" si="22"/>
        <v>2002/04</v>
      </c>
      <c r="H198" s="77" t="str">
        <f t="shared" si="23"/>
        <v>2023/04</v>
      </c>
      <c r="I198" s="100">
        <f>IF(AND(B198&gt;=ドル!$C$2,B198&lt;=ドル!$D$3),E198,0)</f>
        <v>10000</v>
      </c>
      <c r="J198" s="100">
        <f t="shared" si="26"/>
        <v>1910000</v>
      </c>
      <c r="K198" s="130">
        <f>IF(AND(B198&gt;=ドル!$C$2,B198&lt;=ドル!$D$3),J198,NA())</f>
        <v>1910000</v>
      </c>
      <c r="L198" s="68">
        <f>IF(AND(B198&gt;=ドル!$C$2,B198&lt;=ドル!$D$3),F198,0)</f>
        <v>92.618319903676948</v>
      </c>
      <c r="M198" s="87">
        <f>L198+M197</f>
        <v>18560.154594876909</v>
      </c>
      <c r="N198" s="98">
        <f>IF(AND(B198&gt;=ドル!$C$2,B198&lt;=ドル!$D$3),M198,0)</f>
        <v>18560.154594876909</v>
      </c>
      <c r="O198" s="99">
        <f t="shared" si="20"/>
        <v>2003939.8916088599</v>
      </c>
      <c r="P198" s="49" t="str">
        <f t="shared" si="24"/>
        <v/>
      </c>
      <c r="Q198" s="49" t="str">
        <f t="shared" si="25"/>
        <v/>
      </c>
      <c r="R198" s="35"/>
      <c r="S198" s="35"/>
      <c r="T198" s="35"/>
      <c r="U198" s="35"/>
      <c r="V198" s="35"/>
    </row>
    <row r="199" spans="2:22" ht="10" customHeight="1" x14ac:dyDescent="0.55000000000000004">
      <c r="B199" s="111">
        <v>43189</v>
      </c>
      <c r="C199" s="114">
        <v>106.08</v>
      </c>
      <c r="D199" s="95" t="str">
        <f t="shared" si="21"/>
        <v>2018/3</v>
      </c>
      <c r="E199" s="71">
        <f t="shared" si="27"/>
        <v>10000</v>
      </c>
      <c r="F199" s="74">
        <f t="shared" si="19"/>
        <v>94.268476621417804</v>
      </c>
      <c r="G199" s="83" t="str">
        <f t="shared" si="22"/>
        <v>2002/04</v>
      </c>
      <c r="H199" s="77" t="str">
        <f t="shared" si="23"/>
        <v>2023/04</v>
      </c>
      <c r="I199" s="100">
        <f>IF(AND(B199&gt;=ドル!$C$2,B199&lt;=ドル!$D$3),E199,0)</f>
        <v>10000</v>
      </c>
      <c r="J199" s="100">
        <f t="shared" si="26"/>
        <v>1920000</v>
      </c>
      <c r="K199" s="130">
        <f>IF(AND(B199&gt;=ドル!$C$2,B199&lt;=ドル!$D$3),J199,NA())</f>
        <v>1920000</v>
      </c>
      <c r="L199" s="68">
        <f>IF(AND(B199&gt;=ドル!$C$2,B199&lt;=ドル!$D$3),F199,0)</f>
        <v>94.268476621417804</v>
      </c>
      <c r="M199" s="87">
        <f>IFERROR(L199+M198,"")</f>
        <v>18654.423071498328</v>
      </c>
      <c r="N199" s="98">
        <f>IF(AND(B199&gt;=ドル!$C$2,B199&lt;=ドル!$D$3),M199,0)</f>
        <v>18654.423071498328</v>
      </c>
      <c r="O199" s="99">
        <f t="shared" si="20"/>
        <v>1978861.1994245425</v>
      </c>
      <c r="P199" s="49" t="str">
        <f t="shared" si="24"/>
        <v/>
      </c>
      <c r="Q199" s="49" t="str">
        <f t="shared" si="25"/>
        <v/>
      </c>
      <c r="R199" s="35"/>
      <c r="S199" s="35"/>
      <c r="T199" s="35"/>
      <c r="U199" s="35"/>
      <c r="V199" s="35"/>
    </row>
    <row r="200" spans="2:22" ht="10" customHeight="1" x14ac:dyDescent="0.55000000000000004">
      <c r="B200" s="111">
        <v>43217</v>
      </c>
      <c r="C200" s="114">
        <v>107.44</v>
      </c>
      <c r="D200" s="95" t="str">
        <f t="shared" si="21"/>
        <v>2018/4</v>
      </c>
      <c r="E200" s="71">
        <f t="shared" si="27"/>
        <v>10000</v>
      </c>
      <c r="F200" s="74">
        <f t="shared" ref="F200:F263" si="28">E200/C200</f>
        <v>93.075204765450479</v>
      </c>
      <c r="G200" s="83" t="str">
        <f t="shared" si="22"/>
        <v>2002/04</v>
      </c>
      <c r="H200" s="77" t="str">
        <f t="shared" si="23"/>
        <v>2023/04</v>
      </c>
      <c r="I200" s="100">
        <f>IF(AND(B200&gt;=ドル!$C$2,B200&lt;=ドル!$D$3),E200,0)</f>
        <v>10000</v>
      </c>
      <c r="J200" s="100">
        <f t="shared" si="26"/>
        <v>1930000</v>
      </c>
      <c r="K200" s="130">
        <f>IF(AND(B200&gt;=ドル!$C$2,B200&lt;=ドル!$D$3),J200,NA())</f>
        <v>1930000</v>
      </c>
      <c r="L200" s="68">
        <f>IF(AND(B200&gt;=ドル!$C$2,B200&lt;=ドル!$D$3),F200,0)</f>
        <v>93.075204765450479</v>
      </c>
      <c r="M200" s="87">
        <f>L200+M199</f>
        <v>18747.498276263777</v>
      </c>
      <c r="N200" s="98">
        <f>IF(AND(B200&gt;=ドル!$C$2,B200&lt;=ドル!$D$3),M200,0)</f>
        <v>18747.498276263777</v>
      </c>
      <c r="O200" s="99">
        <f t="shared" ref="O200:O263" si="29">IF(C200*N200=0,NA(),C200*N200)</f>
        <v>2014231.2148017802</v>
      </c>
      <c r="P200" s="49" t="str">
        <f t="shared" si="24"/>
        <v/>
      </c>
      <c r="Q200" s="49" t="str">
        <f t="shared" si="25"/>
        <v/>
      </c>
      <c r="R200" s="35"/>
      <c r="S200" s="35"/>
      <c r="T200" s="35"/>
      <c r="U200" s="35"/>
      <c r="V200" s="35"/>
    </row>
    <row r="201" spans="2:22" ht="10" customHeight="1" x14ac:dyDescent="0.55000000000000004">
      <c r="B201" s="111">
        <v>43251</v>
      </c>
      <c r="C201" s="114">
        <v>109.75</v>
      </c>
      <c r="D201" s="95" t="str">
        <f t="shared" ref="D201:D264" si="30">TEXT(B201,"yyy/m")</f>
        <v>2018/5</v>
      </c>
      <c r="E201" s="71">
        <f t="shared" si="27"/>
        <v>10000</v>
      </c>
      <c r="F201" s="74">
        <f t="shared" si="28"/>
        <v>91.116173120728931</v>
      </c>
      <c r="G201" s="83" t="str">
        <f t="shared" ref="G201:G264" si="31">TEXT($C$2,"yyyy/mm")</f>
        <v>2002/04</v>
      </c>
      <c r="H201" s="77" t="str">
        <f t="shared" ref="H201:H264" si="32">TEXT($N$6,"yyyy/mm")</f>
        <v>2023/04</v>
      </c>
      <c r="I201" s="100">
        <f>IF(AND(B201&gt;=ドル!$C$2,B201&lt;=ドル!$D$3),E201,0)</f>
        <v>10000</v>
      </c>
      <c r="J201" s="100">
        <f t="shared" si="26"/>
        <v>1940000</v>
      </c>
      <c r="K201" s="130">
        <f>IF(AND(B201&gt;=ドル!$C$2,B201&lt;=ドル!$D$3),J201,NA())</f>
        <v>1940000</v>
      </c>
      <c r="L201" s="68">
        <f>IF(AND(B201&gt;=ドル!$C$2,B201&lt;=ドル!$D$3),F201,0)</f>
        <v>91.116173120728931</v>
      </c>
      <c r="M201" s="87">
        <f>IFERROR(L201+M200,"")</f>
        <v>18838.614449384506</v>
      </c>
      <c r="N201" s="98">
        <f>IF(AND(B201&gt;=ドル!$C$2,B201&lt;=ドル!$D$3),M201,0)</f>
        <v>18838.614449384506</v>
      </c>
      <c r="O201" s="99">
        <f t="shared" si="29"/>
        <v>2067537.9358199495</v>
      </c>
      <c r="P201" s="49" t="str">
        <f t="shared" ref="P201:P264" si="33">IF(D201=$P$6,N201,"")</f>
        <v/>
      </c>
      <c r="Q201" s="49" t="str">
        <f t="shared" ref="Q201:Q251" si="34">IF(D201=$Q$6,C201,"")</f>
        <v/>
      </c>
      <c r="R201" s="35"/>
      <c r="S201" s="35"/>
      <c r="T201" s="35"/>
      <c r="U201" s="35"/>
      <c r="V201" s="35"/>
    </row>
    <row r="202" spans="2:22" ht="10" customHeight="1" x14ac:dyDescent="0.55000000000000004">
      <c r="B202" s="111">
        <v>43280</v>
      </c>
      <c r="C202" s="114">
        <v>110.03</v>
      </c>
      <c r="D202" s="95" t="str">
        <f t="shared" si="30"/>
        <v>2018/6</v>
      </c>
      <c r="E202" s="71">
        <f t="shared" si="27"/>
        <v>10000</v>
      </c>
      <c r="F202" s="74">
        <f t="shared" si="28"/>
        <v>90.884304280650724</v>
      </c>
      <c r="G202" s="83" t="str">
        <f t="shared" si="31"/>
        <v>2002/04</v>
      </c>
      <c r="H202" s="77" t="str">
        <f t="shared" si="32"/>
        <v>2023/04</v>
      </c>
      <c r="I202" s="100">
        <f>IF(AND(B202&gt;=ドル!$C$2,B202&lt;=ドル!$D$3),E202,0)</f>
        <v>10000</v>
      </c>
      <c r="J202" s="100">
        <f t="shared" ref="J202:J265" si="35">I201+J201</f>
        <v>1950000</v>
      </c>
      <c r="K202" s="130">
        <f>IF(AND(B202&gt;=ドル!$C$2,B202&lt;=ドル!$D$3),J202,NA())</f>
        <v>1950000</v>
      </c>
      <c r="L202" s="68">
        <f>IF(AND(B202&gt;=ドル!$C$2,B202&lt;=ドル!$D$3),F202,0)</f>
        <v>90.884304280650724</v>
      </c>
      <c r="M202" s="87">
        <f>L202+M201</f>
        <v>18929.498753665157</v>
      </c>
      <c r="N202" s="98">
        <f>IF(AND(B202&gt;=ドル!$C$2,B202&lt;=ドル!$D$3),M202,0)</f>
        <v>18929.498753665157</v>
      </c>
      <c r="O202" s="99">
        <f t="shared" si="29"/>
        <v>2082812.7478657772</v>
      </c>
      <c r="P202" s="49" t="str">
        <f t="shared" si="33"/>
        <v/>
      </c>
      <c r="Q202" s="49" t="str">
        <f t="shared" si="34"/>
        <v/>
      </c>
      <c r="R202" s="35"/>
      <c r="S202" s="35"/>
      <c r="T202" s="35"/>
      <c r="U202" s="35"/>
      <c r="V202" s="35"/>
    </row>
    <row r="203" spans="2:22" ht="10" customHeight="1" x14ac:dyDescent="0.55000000000000004">
      <c r="B203" s="111">
        <v>43312</v>
      </c>
      <c r="C203" s="114">
        <v>111.39</v>
      </c>
      <c r="D203" s="95" t="str">
        <f t="shared" si="30"/>
        <v>2018/7</v>
      </c>
      <c r="E203" s="71">
        <f t="shared" ref="E203:E266" si="36">E202</f>
        <v>10000</v>
      </c>
      <c r="F203" s="74">
        <f t="shared" si="28"/>
        <v>89.774665589370684</v>
      </c>
      <c r="G203" s="83" t="str">
        <f t="shared" si="31"/>
        <v>2002/04</v>
      </c>
      <c r="H203" s="77" t="str">
        <f t="shared" si="32"/>
        <v>2023/04</v>
      </c>
      <c r="I203" s="100">
        <f>IF(AND(B203&gt;=ドル!$C$2,B203&lt;=ドル!$D$3),E203,0)</f>
        <v>10000</v>
      </c>
      <c r="J203" s="100">
        <f t="shared" si="35"/>
        <v>1960000</v>
      </c>
      <c r="K203" s="130">
        <f>IF(AND(B203&gt;=ドル!$C$2,B203&lt;=ドル!$D$3),J203,NA())</f>
        <v>1960000</v>
      </c>
      <c r="L203" s="68">
        <f>IF(AND(B203&gt;=ドル!$C$2,B203&lt;=ドル!$D$3),F203,0)</f>
        <v>89.774665589370684</v>
      </c>
      <c r="M203" s="87">
        <f>IFERROR(L203+M202,"")</f>
        <v>19019.273419254529</v>
      </c>
      <c r="N203" s="98">
        <f>IF(AND(B203&gt;=ドル!$C$2,B203&lt;=ドル!$D$3),M203,0)</f>
        <v>19019.273419254529</v>
      </c>
      <c r="O203" s="99">
        <f t="shared" si="29"/>
        <v>2118556.8661707621</v>
      </c>
      <c r="P203" s="49" t="str">
        <f t="shared" si="33"/>
        <v/>
      </c>
      <c r="Q203" s="49" t="str">
        <f t="shared" si="34"/>
        <v/>
      </c>
      <c r="R203" s="35"/>
      <c r="S203" s="35"/>
      <c r="T203" s="35"/>
      <c r="U203" s="35"/>
      <c r="V203" s="35"/>
    </row>
    <row r="204" spans="2:22" ht="10" customHeight="1" x14ac:dyDescent="0.55000000000000004">
      <c r="B204" s="111">
        <v>43343</v>
      </c>
      <c r="C204" s="114">
        <v>111.09</v>
      </c>
      <c r="D204" s="95" t="str">
        <f t="shared" si="30"/>
        <v>2018/8</v>
      </c>
      <c r="E204" s="71">
        <f t="shared" si="36"/>
        <v>10000</v>
      </c>
      <c r="F204" s="74">
        <f t="shared" si="28"/>
        <v>90.017103249617421</v>
      </c>
      <c r="G204" s="83" t="str">
        <f t="shared" si="31"/>
        <v>2002/04</v>
      </c>
      <c r="H204" s="77" t="str">
        <f t="shared" si="32"/>
        <v>2023/04</v>
      </c>
      <c r="I204" s="100">
        <f>IF(AND(B204&gt;=ドル!$C$2,B204&lt;=ドル!$D$3),E204,0)</f>
        <v>10000</v>
      </c>
      <c r="J204" s="100">
        <f t="shared" si="35"/>
        <v>1970000</v>
      </c>
      <c r="K204" s="130">
        <f>IF(AND(B204&gt;=ドル!$C$2,B204&lt;=ドル!$D$3),J204,NA())</f>
        <v>1970000</v>
      </c>
      <c r="L204" s="68">
        <f>IF(AND(B204&gt;=ドル!$C$2,B204&lt;=ドル!$D$3),F204,0)</f>
        <v>90.017103249617421</v>
      </c>
      <c r="M204" s="87">
        <f>L204+M203</f>
        <v>19109.290522504147</v>
      </c>
      <c r="N204" s="98">
        <f>IF(AND(B204&gt;=ドル!$C$2,B204&lt;=ドル!$D$3),M204,0)</f>
        <v>19109.290522504147</v>
      </c>
      <c r="O204" s="99">
        <f t="shared" si="29"/>
        <v>2122851.0841449858</v>
      </c>
      <c r="P204" s="49" t="str">
        <f t="shared" si="33"/>
        <v/>
      </c>
      <c r="Q204" s="49" t="str">
        <f t="shared" si="34"/>
        <v/>
      </c>
      <c r="R204" s="35"/>
      <c r="S204" s="35"/>
      <c r="T204" s="35"/>
      <c r="U204" s="35"/>
      <c r="V204" s="35"/>
    </row>
    <row r="205" spans="2:22" ht="10" customHeight="1" x14ac:dyDescent="0.55000000000000004">
      <c r="B205" s="111">
        <v>43371</v>
      </c>
      <c r="C205" s="114">
        <v>111.91</v>
      </c>
      <c r="D205" s="95" t="str">
        <f t="shared" si="30"/>
        <v>2018/9</v>
      </c>
      <c r="E205" s="71">
        <f t="shared" si="36"/>
        <v>10000</v>
      </c>
      <c r="F205" s="74">
        <f t="shared" si="28"/>
        <v>89.357519435260485</v>
      </c>
      <c r="G205" s="83" t="str">
        <f t="shared" si="31"/>
        <v>2002/04</v>
      </c>
      <c r="H205" s="77" t="str">
        <f t="shared" si="32"/>
        <v>2023/04</v>
      </c>
      <c r="I205" s="100">
        <f>IF(AND(B205&gt;=ドル!$C$2,B205&lt;=ドル!$D$3),E205,0)</f>
        <v>10000</v>
      </c>
      <c r="J205" s="100">
        <f t="shared" si="35"/>
        <v>1980000</v>
      </c>
      <c r="K205" s="130">
        <f>IF(AND(B205&gt;=ドル!$C$2,B205&lt;=ドル!$D$3),J205,NA())</f>
        <v>1980000</v>
      </c>
      <c r="L205" s="68">
        <f>IF(AND(B205&gt;=ドル!$C$2,B205&lt;=ドル!$D$3),F205,0)</f>
        <v>89.357519435260485</v>
      </c>
      <c r="M205" s="87">
        <f>L205+M204</f>
        <v>19198.648041939407</v>
      </c>
      <c r="N205" s="98">
        <f>IF(AND(B205&gt;=ドル!$C$2,B205&lt;=ドル!$D$3),M205,0)</f>
        <v>19198.648041939407</v>
      </c>
      <c r="O205" s="99">
        <f t="shared" si="29"/>
        <v>2148520.702373439</v>
      </c>
      <c r="P205" s="49" t="str">
        <f t="shared" si="33"/>
        <v/>
      </c>
      <c r="Q205" s="49" t="str">
        <f t="shared" si="34"/>
        <v/>
      </c>
      <c r="R205" s="35"/>
      <c r="S205" s="35"/>
      <c r="T205" s="35"/>
      <c r="U205" s="35"/>
      <c r="V205" s="35"/>
    </row>
    <row r="206" spans="2:22" ht="10" customHeight="1" x14ac:dyDescent="0.55000000000000004">
      <c r="B206" s="111">
        <v>43404</v>
      </c>
      <c r="C206" s="114">
        <v>112.82</v>
      </c>
      <c r="D206" s="95" t="str">
        <f t="shared" si="30"/>
        <v>2018/10</v>
      </c>
      <c r="E206" s="71">
        <f t="shared" si="36"/>
        <v>10000</v>
      </c>
      <c r="F206" s="74">
        <f t="shared" si="28"/>
        <v>88.636766530756958</v>
      </c>
      <c r="G206" s="83" t="str">
        <f t="shared" si="31"/>
        <v>2002/04</v>
      </c>
      <c r="H206" s="77" t="str">
        <f t="shared" si="32"/>
        <v>2023/04</v>
      </c>
      <c r="I206" s="100">
        <f>IF(AND(B206&gt;=ドル!$C$2,B206&lt;=ドル!$D$3),E206,0)</f>
        <v>10000</v>
      </c>
      <c r="J206" s="100">
        <f t="shared" si="35"/>
        <v>1990000</v>
      </c>
      <c r="K206" s="130">
        <f>IF(AND(B206&gt;=ドル!$C$2,B206&lt;=ドル!$D$3),J206,NA())</f>
        <v>1990000</v>
      </c>
      <c r="L206" s="68">
        <f>IF(AND(B206&gt;=ドル!$C$2,B206&lt;=ドル!$D$3),F206,0)</f>
        <v>88.636766530756958</v>
      </c>
      <c r="M206" s="87">
        <f>IFERROR(L206+M205,"")</f>
        <v>19287.284808470162</v>
      </c>
      <c r="N206" s="98">
        <f>IF(AND(B206&gt;=ドル!$C$2,B206&lt;=ドル!$D$3),M206,0)</f>
        <v>19287.284808470162</v>
      </c>
      <c r="O206" s="99">
        <f t="shared" si="29"/>
        <v>2175991.4720916036</v>
      </c>
      <c r="P206" s="49" t="str">
        <f t="shared" si="33"/>
        <v/>
      </c>
      <c r="Q206" s="49" t="str">
        <f t="shared" si="34"/>
        <v/>
      </c>
      <c r="R206" s="35"/>
      <c r="S206" s="35"/>
      <c r="T206" s="35"/>
      <c r="U206" s="35"/>
      <c r="V206" s="35"/>
    </row>
    <row r="207" spans="2:22" ht="10" customHeight="1" x14ac:dyDescent="0.55000000000000004">
      <c r="B207" s="111">
        <v>43434</v>
      </c>
      <c r="C207" s="114">
        <v>113.37</v>
      </c>
      <c r="D207" s="95" t="str">
        <f t="shared" si="30"/>
        <v>2018/11</v>
      </c>
      <c r="E207" s="71">
        <f t="shared" si="36"/>
        <v>10000</v>
      </c>
      <c r="F207" s="74">
        <f t="shared" si="28"/>
        <v>88.206756637558428</v>
      </c>
      <c r="G207" s="83" t="str">
        <f t="shared" si="31"/>
        <v>2002/04</v>
      </c>
      <c r="H207" s="77" t="str">
        <f t="shared" si="32"/>
        <v>2023/04</v>
      </c>
      <c r="I207" s="100">
        <f>IF(AND(B207&gt;=ドル!$C$2,B207&lt;=ドル!$D$3),E207,0)</f>
        <v>10000</v>
      </c>
      <c r="J207" s="100">
        <f t="shared" si="35"/>
        <v>2000000</v>
      </c>
      <c r="K207" s="130">
        <f>IF(AND(B207&gt;=ドル!$C$2,B207&lt;=ドル!$D$3),J207,NA())</f>
        <v>2000000</v>
      </c>
      <c r="L207" s="68">
        <f>IF(AND(B207&gt;=ドル!$C$2,B207&lt;=ドル!$D$3),F207,0)</f>
        <v>88.206756637558428</v>
      </c>
      <c r="M207" s="87">
        <f>L207+M206</f>
        <v>19375.491565107721</v>
      </c>
      <c r="N207" s="98">
        <f>IF(AND(B207&gt;=ドル!$C$2,B207&lt;=ドル!$D$3),M207,0)</f>
        <v>19375.491565107721</v>
      </c>
      <c r="O207" s="99">
        <f t="shared" si="29"/>
        <v>2196599.4787362623</v>
      </c>
      <c r="P207" s="49" t="str">
        <f t="shared" si="33"/>
        <v/>
      </c>
      <c r="Q207" s="49" t="str">
        <f t="shared" si="34"/>
        <v/>
      </c>
      <c r="R207" s="35"/>
      <c r="S207" s="35"/>
      <c r="T207" s="35"/>
      <c r="U207" s="35"/>
      <c r="V207" s="35"/>
    </row>
    <row r="208" spans="2:22" ht="10" customHeight="1" x14ac:dyDescent="0.55000000000000004">
      <c r="B208" s="111">
        <v>43462</v>
      </c>
      <c r="C208" s="114">
        <v>112.51</v>
      </c>
      <c r="D208" s="95" t="str">
        <f t="shared" si="30"/>
        <v>2018/12</v>
      </c>
      <c r="E208" s="71">
        <f t="shared" si="36"/>
        <v>10000</v>
      </c>
      <c r="F208" s="74">
        <f t="shared" si="28"/>
        <v>88.880988356590521</v>
      </c>
      <c r="G208" s="83" t="str">
        <f t="shared" si="31"/>
        <v>2002/04</v>
      </c>
      <c r="H208" s="77" t="str">
        <f t="shared" si="32"/>
        <v>2023/04</v>
      </c>
      <c r="I208" s="100">
        <f>IF(AND(B208&gt;=ドル!$C$2,B208&lt;=ドル!$D$3),E208,0)</f>
        <v>10000</v>
      </c>
      <c r="J208" s="100">
        <f t="shared" si="35"/>
        <v>2010000</v>
      </c>
      <c r="K208" s="130">
        <f>IF(AND(B208&gt;=ドル!$C$2,B208&lt;=ドル!$D$3),J208,NA())</f>
        <v>2010000</v>
      </c>
      <c r="L208" s="68">
        <f>IF(AND(B208&gt;=ドル!$C$2,B208&lt;=ドル!$D$3),F208,0)</f>
        <v>88.880988356590521</v>
      </c>
      <c r="M208" s="87">
        <f>IFERROR(L208+M207,"")</f>
        <v>19464.372553464313</v>
      </c>
      <c r="N208" s="98">
        <f>IF(AND(B208&gt;=ドル!$C$2,B208&lt;=ドル!$D$3),M208,0)</f>
        <v>19464.372553464313</v>
      </c>
      <c r="O208" s="99">
        <f t="shared" si="29"/>
        <v>2189936.5559902699</v>
      </c>
      <c r="P208" s="49" t="str">
        <f t="shared" si="33"/>
        <v/>
      </c>
      <c r="Q208" s="49" t="str">
        <f t="shared" si="34"/>
        <v/>
      </c>
      <c r="R208" s="35"/>
      <c r="S208" s="35"/>
      <c r="T208" s="35"/>
      <c r="U208" s="35"/>
      <c r="V208" s="35"/>
    </row>
    <row r="209" spans="2:22" ht="10" customHeight="1" x14ac:dyDescent="0.55000000000000004">
      <c r="B209" s="111">
        <v>43496</v>
      </c>
      <c r="C209" s="114">
        <v>108.99</v>
      </c>
      <c r="D209" s="95" t="str">
        <f t="shared" si="30"/>
        <v>2019/1</v>
      </c>
      <c r="E209" s="71">
        <f t="shared" si="36"/>
        <v>10000</v>
      </c>
      <c r="F209" s="74">
        <f t="shared" si="28"/>
        <v>91.751536838242046</v>
      </c>
      <c r="G209" s="83" t="str">
        <f t="shared" si="31"/>
        <v>2002/04</v>
      </c>
      <c r="H209" s="77" t="str">
        <f t="shared" si="32"/>
        <v>2023/04</v>
      </c>
      <c r="I209" s="100">
        <f>IF(AND(B209&gt;=ドル!$C$2,B209&lt;=ドル!$D$3),E209,0)</f>
        <v>10000</v>
      </c>
      <c r="J209" s="100">
        <f t="shared" si="35"/>
        <v>2020000</v>
      </c>
      <c r="K209" s="130">
        <f>IF(AND(B209&gt;=ドル!$C$2,B209&lt;=ドル!$D$3),J209,NA())</f>
        <v>2020000</v>
      </c>
      <c r="L209" s="68">
        <f>IF(AND(B209&gt;=ドル!$C$2,B209&lt;=ドル!$D$3),F209,0)</f>
        <v>91.751536838242046</v>
      </c>
      <c r="M209" s="87">
        <f>L209+M208</f>
        <v>19556.124090302554</v>
      </c>
      <c r="N209" s="98">
        <f>IF(AND(B209&gt;=ドル!$C$2,B209&lt;=ドル!$D$3),M209,0)</f>
        <v>19556.124090302554</v>
      </c>
      <c r="O209" s="99">
        <f t="shared" si="29"/>
        <v>2131421.9646020751</v>
      </c>
      <c r="P209" s="49" t="str">
        <f t="shared" si="33"/>
        <v/>
      </c>
      <c r="Q209" s="49" t="str">
        <f t="shared" si="34"/>
        <v/>
      </c>
      <c r="R209" s="35"/>
      <c r="S209" s="35"/>
      <c r="T209" s="35"/>
      <c r="U209" s="35"/>
      <c r="V209" s="35"/>
    </row>
    <row r="210" spans="2:22" ht="10" customHeight="1" x14ac:dyDescent="0.55000000000000004">
      <c r="B210" s="111">
        <v>43524</v>
      </c>
      <c r="C210" s="114">
        <v>110.39</v>
      </c>
      <c r="D210" s="95" t="str">
        <f t="shared" si="30"/>
        <v>2019/2</v>
      </c>
      <c r="E210" s="71">
        <f t="shared" si="36"/>
        <v>10000</v>
      </c>
      <c r="F210" s="74">
        <f t="shared" si="28"/>
        <v>90.587915572062684</v>
      </c>
      <c r="G210" s="83" t="str">
        <f t="shared" si="31"/>
        <v>2002/04</v>
      </c>
      <c r="H210" s="77" t="str">
        <f t="shared" si="32"/>
        <v>2023/04</v>
      </c>
      <c r="I210" s="100">
        <f>IF(AND(B210&gt;=ドル!$C$2,B210&lt;=ドル!$D$3),E210,0)</f>
        <v>10000</v>
      </c>
      <c r="J210" s="100">
        <f t="shared" si="35"/>
        <v>2030000</v>
      </c>
      <c r="K210" s="130">
        <f>IF(AND(B210&gt;=ドル!$C$2,B210&lt;=ドル!$D$3),J210,NA())</f>
        <v>2030000</v>
      </c>
      <c r="L210" s="68">
        <f>IF(AND(B210&gt;=ドル!$C$2,B210&lt;=ドル!$D$3),F210,0)</f>
        <v>90.587915572062684</v>
      </c>
      <c r="M210" s="87">
        <f>IFERROR(L210+M209,"")</f>
        <v>19646.712005874615</v>
      </c>
      <c r="N210" s="98">
        <f>IF(AND(B210&gt;=ドル!$C$2,B210&lt;=ドル!$D$3),M210,0)</f>
        <v>19646.712005874615</v>
      </c>
      <c r="O210" s="99">
        <f t="shared" si="29"/>
        <v>2168800.5383284986</v>
      </c>
      <c r="P210" s="49" t="str">
        <f t="shared" si="33"/>
        <v/>
      </c>
      <c r="Q210" s="49" t="str">
        <f t="shared" si="34"/>
        <v/>
      </c>
      <c r="R210" s="35"/>
      <c r="S210" s="35"/>
      <c r="T210" s="35"/>
      <c r="U210" s="35"/>
      <c r="V210" s="35"/>
    </row>
    <row r="211" spans="2:22" ht="10" customHeight="1" x14ac:dyDescent="0.55000000000000004">
      <c r="B211" s="111">
        <v>43553</v>
      </c>
      <c r="C211" s="114">
        <v>111.24</v>
      </c>
      <c r="D211" s="95" t="str">
        <f t="shared" si="30"/>
        <v>2019/3</v>
      </c>
      <c r="E211" s="71">
        <f t="shared" si="36"/>
        <v>10000</v>
      </c>
      <c r="F211" s="74">
        <f t="shared" si="28"/>
        <v>89.895720963682137</v>
      </c>
      <c r="G211" s="83" t="str">
        <f t="shared" si="31"/>
        <v>2002/04</v>
      </c>
      <c r="H211" s="77" t="str">
        <f t="shared" si="32"/>
        <v>2023/04</v>
      </c>
      <c r="I211" s="100">
        <f>IF(AND(B211&gt;=ドル!$C$2,B211&lt;=ドル!$D$3),E211,0)</f>
        <v>10000</v>
      </c>
      <c r="J211" s="100">
        <f t="shared" si="35"/>
        <v>2040000</v>
      </c>
      <c r="K211" s="130">
        <f>IF(AND(B211&gt;=ドル!$C$2,B211&lt;=ドル!$D$3),J211,NA())</f>
        <v>2040000</v>
      </c>
      <c r="L211" s="68">
        <f>IF(AND(B211&gt;=ドル!$C$2,B211&lt;=ドル!$D$3),F211,0)</f>
        <v>89.895720963682137</v>
      </c>
      <c r="M211" s="87">
        <f>L211+M210</f>
        <v>19736.607726838298</v>
      </c>
      <c r="N211" s="98">
        <f>IF(AND(B211&gt;=ドル!$C$2,B211&lt;=ドル!$D$3),M211,0)</f>
        <v>19736.607726838298</v>
      </c>
      <c r="O211" s="99">
        <f t="shared" si="29"/>
        <v>2195500.2435334921</v>
      </c>
      <c r="P211" s="49" t="str">
        <f t="shared" si="33"/>
        <v/>
      </c>
      <c r="Q211" s="49" t="str">
        <f t="shared" si="34"/>
        <v/>
      </c>
      <c r="R211" s="35"/>
      <c r="S211" s="35"/>
      <c r="T211" s="35"/>
      <c r="U211" s="35"/>
      <c r="V211" s="35"/>
    </row>
    <row r="212" spans="2:22" ht="10" customHeight="1" x14ac:dyDescent="0.55000000000000004">
      <c r="B212" s="111">
        <v>43581</v>
      </c>
      <c r="C212" s="114">
        <v>111.73</v>
      </c>
      <c r="D212" s="95" t="str">
        <f t="shared" si="30"/>
        <v>2019/4</v>
      </c>
      <c r="E212" s="71">
        <f t="shared" si="36"/>
        <v>10000</v>
      </c>
      <c r="F212" s="74">
        <f t="shared" si="28"/>
        <v>89.501476774366779</v>
      </c>
      <c r="G212" s="83" t="str">
        <f t="shared" si="31"/>
        <v>2002/04</v>
      </c>
      <c r="H212" s="77" t="str">
        <f t="shared" si="32"/>
        <v>2023/04</v>
      </c>
      <c r="I212" s="100">
        <f>IF(AND(B212&gt;=ドル!$C$2,B212&lt;=ドル!$D$3),E212,0)</f>
        <v>10000</v>
      </c>
      <c r="J212" s="100">
        <f t="shared" si="35"/>
        <v>2050000</v>
      </c>
      <c r="K212" s="130">
        <f>IF(AND(B212&gt;=ドル!$C$2,B212&lt;=ドル!$D$3),J212,NA())</f>
        <v>2050000</v>
      </c>
      <c r="L212" s="68">
        <f>IF(AND(B212&gt;=ドル!$C$2,B212&lt;=ドル!$D$3),F212,0)</f>
        <v>89.501476774366779</v>
      </c>
      <c r="M212" s="87">
        <f>IFERROR(L212+M211,"")</f>
        <v>19826.109203612665</v>
      </c>
      <c r="N212" s="98">
        <f>IF(AND(B212&gt;=ドル!$C$2,B212&lt;=ドル!$D$3),M212,0)</f>
        <v>19826.109203612665</v>
      </c>
      <c r="O212" s="99">
        <f t="shared" si="29"/>
        <v>2215171.1813196433</v>
      </c>
      <c r="P212" s="49" t="str">
        <f t="shared" si="33"/>
        <v/>
      </c>
      <c r="Q212" s="49" t="str">
        <f t="shared" si="34"/>
        <v/>
      </c>
      <c r="R212" s="35"/>
      <c r="S212" s="35"/>
      <c r="T212" s="35"/>
      <c r="U212" s="35"/>
      <c r="V212" s="35"/>
    </row>
    <row r="213" spans="2:22" ht="10" customHeight="1" x14ac:dyDescent="0.55000000000000004">
      <c r="B213" s="111">
        <v>43616</v>
      </c>
      <c r="C213" s="114">
        <v>109.86</v>
      </c>
      <c r="D213" s="95" t="str">
        <f t="shared" si="30"/>
        <v>2019/5</v>
      </c>
      <c r="E213" s="71">
        <f t="shared" si="36"/>
        <v>10000</v>
      </c>
      <c r="F213" s="74">
        <f t="shared" si="28"/>
        <v>91.024940833788463</v>
      </c>
      <c r="G213" s="83" t="str">
        <f t="shared" si="31"/>
        <v>2002/04</v>
      </c>
      <c r="H213" s="77" t="str">
        <f t="shared" si="32"/>
        <v>2023/04</v>
      </c>
      <c r="I213" s="100">
        <f>IF(AND(B213&gt;=ドル!$C$2,B213&lt;=ドル!$D$3),E213,0)</f>
        <v>10000</v>
      </c>
      <c r="J213" s="100">
        <f t="shared" si="35"/>
        <v>2060000</v>
      </c>
      <c r="K213" s="130">
        <f>IF(AND(B213&gt;=ドル!$C$2,B213&lt;=ドル!$D$3),J213,NA())</f>
        <v>2060000</v>
      </c>
      <c r="L213" s="68">
        <f>IF(AND(B213&gt;=ドル!$C$2,B213&lt;=ドル!$D$3),F213,0)</f>
        <v>91.024940833788463</v>
      </c>
      <c r="M213" s="87">
        <f>L213+M212</f>
        <v>19917.134144446452</v>
      </c>
      <c r="N213" s="98">
        <f>IF(AND(B213&gt;=ドル!$C$2,B213&lt;=ドル!$D$3),M213,0)</f>
        <v>19917.134144446452</v>
      </c>
      <c r="O213" s="99">
        <f t="shared" si="29"/>
        <v>2188096.3571088873</v>
      </c>
      <c r="P213" s="49" t="str">
        <f t="shared" si="33"/>
        <v/>
      </c>
      <c r="Q213" s="49" t="str">
        <f t="shared" si="34"/>
        <v/>
      </c>
      <c r="R213" s="35"/>
      <c r="S213" s="35"/>
      <c r="T213" s="35"/>
      <c r="U213" s="35"/>
      <c r="V213" s="35"/>
    </row>
    <row r="214" spans="2:22" ht="10" customHeight="1" x14ac:dyDescent="0.55000000000000004">
      <c r="B214" s="111">
        <v>43644</v>
      </c>
      <c r="C214" s="114">
        <v>108.12</v>
      </c>
      <c r="D214" s="95" t="str">
        <f t="shared" si="30"/>
        <v>2019/6</v>
      </c>
      <c r="E214" s="71">
        <f t="shared" si="36"/>
        <v>10000</v>
      </c>
      <c r="F214" s="74">
        <f t="shared" si="28"/>
        <v>92.489826119126889</v>
      </c>
      <c r="G214" s="83" t="str">
        <f t="shared" si="31"/>
        <v>2002/04</v>
      </c>
      <c r="H214" s="77" t="str">
        <f t="shared" si="32"/>
        <v>2023/04</v>
      </c>
      <c r="I214" s="100">
        <f>IF(AND(B214&gt;=ドル!$C$2,B214&lt;=ドル!$D$3),E214,0)</f>
        <v>10000</v>
      </c>
      <c r="J214" s="100">
        <f t="shared" si="35"/>
        <v>2070000</v>
      </c>
      <c r="K214" s="130">
        <f>IF(AND(B214&gt;=ドル!$C$2,B214&lt;=ドル!$D$3),J214,NA())</f>
        <v>2070000</v>
      </c>
      <c r="L214" s="68">
        <f>IF(AND(B214&gt;=ドル!$C$2,B214&lt;=ドル!$D$3),F214,0)</f>
        <v>92.489826119126889</v>
      </c>
      <c r="M214" s="87">
        <f>IFERROR(L214+M213,"")</f>
        <v>20009.623970565579</v>
      </c>
      <c r="N214" s="98">
        <f>IF(AND(B214&gt;=ドル!$C$2,B214&lt;=ドル!$D$3),M214,0)</f>
        <v>20009.623970565579</v>
      </c>
      <c r="O214" s="99">
        <f t="shared" si="29"/>
        <v>2163440.5436975504</v>
      </c>
      <c r="P214" s="49" t="str">
        <f t="shared" si="33"/>
        <v/>
      </c>
      <c r="Q214" s="49" t="str">
        <f t="shared" si="34"/>
        <v/>
      </c>
      <c r="R214" s="35"/>
      <c r="S214" s="35"/>
      <c r="T214" s="35"/>
      <c r="U214" s="35"/>
      <c r="V214" s="35"/>
    </row>
    <row r="215" spans="2:22" ht="10" customHeight="1" x14ac:dyDescent="0.55000000000000004">
      <c r="B215" s="111">
        <v>43677</v>
      </c>
      <c r="C215" s="114">
        <v>108.28</v>
      </c>
      <c r="D215" s="95" t="str">
        <f t="shared" si="30"/>
        <v>2019/7</v>
      </c>
      <c r="E215" s="71">
        <f t="shared" si="36"/>
        <v>10000</v>
      </c>
      <c r="F215" s="74">
        <f t="shared" si="28"/>
        <v>92.353158478019949</v>
      </c>
      <c r="G215" s="83" t="str">
        <f t="shared" si="31"/>
        <v>2002/04</v>
      </c>
      <c r="H215" s="77" t="str">
        <f t="shared" si="32"/>
        <v>2023/04</v>
      </c>
      <c r="I215" s="100">
        <f>IF(AND(B215&gt;=ドル!$C$2,B215&lt;=ドル!$D$3),E215,0)</f>
        <v>10000</v>
      </c>
      <c r="J215" s="100">
        <f t="shared" si="35"/>
        <v>2080000</v>
      </c>
      <c r="K215" s="130">
        <f>IF(AND(B215&gt;=ドル!$C$2,B215&lt;=ドル!$D$3),J215,NA())</f>
        <v>2080000</v>
      </c>
      <c r="L215" s="68">
        <f>IF(AND(B215&gt;=ドル!$C$2,B215&lt;=ドル!$D$3),F215,0)</f>
        <v>92.353158478019949</v>
      </c>
      <c r="M215" s="87">
        <f>L215+M214</f>
        <v>20101.9771290436</v>
      </c>
      <c r="N215" s="98">
        <f>IF(AND(B215&gt;=ドル!$C$2,B215&lt;=ドル!$D$3),M215,0)</f>
        <v>20101.9771290436</v>
      </c>
      <c r="O215" s="99">
        <f t="shared" si="29"/>
        <v>2176642.0835328409</v>
      </c>
      <c r="P215" s="49" t="str">
        <f t="shared" si="33"/>
        <v/>
      </c>
      <c r="Q215" s="49" t="str">
        <f t="shared" si="34"/>
        <v/>
      </c>
      <c r="R215" s="35"/>
      <c r="S215" s="35"/>
      <c r="T215" s="35"/>
      <c r="U215" s="35"/>
      <c r="V215" s="35"/>
    </row>
    <row r="216" spans="2:22" ht="10" customHeight="1" x14ac:dyDescent="0.55000000000000004">
      <c r="B216" s="111">
        <v>43707</v>
      </c>
      <c r="C216" s="114">
        <v>106.33</v>
      </c>
      <c r="D216" s="95" t="str">
        <f t="shared" si="30"/>
        <v>2019/8</v>
      </c>
      <c r="E216" s="71">
        <f t="shared" si="36"/>
        <v>10000</v>
      </c>
      <c r="F216" s="74">
        <f t="shared" si="28"/>
        <v>94.046835323991345</v>
      </c>
      <c r="G216" s="83" t="str">
        <f t="shared" si="31"/>
        <v>2002/04</v>
      </c>
      <c r="H216" s="77" t="str">
        <f t="shared" si="32"/>
        <v>2023/04</v>
      </c>
      <c r="I216" s="100">
        <f>IF(AND(B216&gt;=ドル!$C$2,B216&lt;=ドル!$D$3),E216,0)</f>
        <v>10000</v>
      </c>
      <c r="J216" s="100">
        <f t="shared" si="35"/>
        <v>2090000</v>
      </c>
      <c r="K216" s="130">
        <f>IF(AND(B216&gt;=ドル!$C$2,B216&lt;=ドル!$D$3),J216,NA())</f>
        <v>2090000</v>
      </c>
      <c r="L216" s="68">
        <f>IF(AND(B216&gt;=ドル!$C$2,B216&lt;=ドル!$D$3),F216,0)</f>
        <v>94.046835323991345</v>
      </c>
      <c r="M216" s="87">
        <f>L216+M215</f>
        <v>20196.023964367592</v>
      </c>
      <c r="N216" s="98">
        <f>IF(AND(B216&gt;=ドル!$C$2,B216&lt;=ドル!$D$3),M216,0)</f>
        <v>20196.023964367592</v>
      </c>
      <c r="O216" s="99">
        <f t="shared" si="29"/>
        <v>2147443.2281312062</v>
      </c>
      <c r="P216" s="49" t="str">
        <f t="shared" si="33"/>
        <v/>
      </c>
      <c r="Q216" s="49" t="str">
        <f t="shared" si="34"/>
        <v/>
      </c>
      <c r="R216" s="35"/>
      <c r="S216" s="35"/>
      <c r="T216" s="35"/>
      <c r="U216" s="35"/>
      <c r="V216" s="35"/>
    </row>
    <row r="217" spans="2:22" ht="10" customHeight="1" x14ac:dyDescent="0.55000000000000004">
      <c r="B217" s="111">
        <v>43738</v>
      </c>
      <c r="C217" s="114">
        <v>107.45</v>
      </c>
      <c r="D217" s="95" t="str">
        <f t="shared" si="30"/>
        <v>2019/9</v>
      </c>
      <c r="E217" s="71">
        <f t="shared" si="36"/>
        <v>10000</v>
      </c>
      <c r="F217" s="74">
        <f t="shared" si="28"/>
        <v>93.066542577943224</v>
      </c>
      <c r="G217" s="83" t="str">
        <f t="shared" si="31"/>
        <v>2002/04</v>
      </c>
      <c r="H217" s="77" t="str">
        <f t="shared" si="32"/>
        <v>2023/04</v>
      </c>
      <c r="I217" s="100">
        <f>IF(AND(B217&gt;=ドル!$C$2,B217&lt;=ドル!$D$3),E217,0)</f>
        <v>10000</v>
      </c>
      <c r="J217" s="100">
        <f t="shared" si="35"/>
        <v>2100000</v>
      </c>
      <c r="K217" s="130">
        <f>IF(AND(B217&gt;=ドル!$C$2,B217&lt;=ドル!$D$3),J217,NA())</f>
        <v>2100000</v>
      </c>
      <c r="L217" s="68">
        <f>IF(AND(B217&gt;=ドル!$C$2,B217&lt;=ドル!$D$3),F217,0)</f>
        <v>93.066542577943224</v>
      </c>
      <c r="M217" s="87">
        <f>IFERROR(L217+M216,"")</f>
        <v>20289.090506945537</v>
      </c>
      <c r="N217" s="98">
        <f>IF(AND(B217&gt;=ドル!$C$2,B217&lt;=ドル!$D$3),M217,0)</f>
        <v>20289.090506945537</v>
      </c>
      <c r="O217" s="99">
        <f t="shared" si="29"/>
        <v>2180062.7749712979</v>
      </c>
      <c r="P217" s="49" t="str">
        <f t="shared" si="33"/>
        <v/>
      </c>
      <c r="Q217" s="49" t="str">
        <f t="shared" si="34"/>
        <v/>
      </c>
      <c r="R217" s="35"/>
      <c r="S217" s="35"/>
      <c r="T217" s="35"/>
      <c r="U217" s="35"/>
      <c r="V217" s="35"/>
    </row>
    <row r="218" spans="2:22" ht="10" customHeight="1" x14ac:dyDescent="0.55000000000000004">
      <c r="B218" s="111">
        <v>43769</v>
      </c>
      <c r="C218" s="114">
        <v>108.15</v>
      </c>
      <c r="D218" s="95" t="str">
        <f t="shared" si="30"/>
        <v>2019/10</v>
      </c>
      <c r="E218" s="71">
        <f t="shared" si="36"/>
        <v>10000</v>
      </c>
      <c r="F218" s="74">
        <f t="shared" si="28"/>
        <v>92.464170134073044</v>
      </c>
      <c r="G218" s="83" t="str">
        <f t="shared" si="31"/>
        <v>2002/04</v>
      </c>
      <c r="H218" s="77" t="str">
        <f t="shared" si="32"/>
        <v>2023/04</v>
      </c>
      <c r="I218" s="100">
        <f>IF(AND(B218&gt;=ドル!$C$2,B218&lt;=ドル!$D$3),E218,0)</f>
        <v>10000</v>
      </c>
      <c r="J218" s="100">
        <f t="shared" si="35"/>
        <v>2110000</v>
      </c>
      <c r="K218" s="130">
        <f>IF(AND(B218&gt;=ドル!$C$2,B218&lt;=ドル!$D$3),J218,NA())</f>
        <v>2110000</v>
      </c>
      <c r="L218" s="68">
        <f>IF(AND(B218&gt;=ドル!$C$2,B218&lt;=ドル!$D$3),F218,0)</f>
        <v>92.464170134073044</v>
      </c>
      <c r="M218" s="87">
        <f>L218+M217</f>
        <v>20381.55467707961</v>
      </c>
      <c r="N218" s="98">
        <f>IF(AND(B218&gt;=ドル!$C$2,B218&lt;=ドル!$D$3),M218,0)</f>
        <v>20381.55467707961</v>
      </c>
      <c r="O218" s="99">
        <f t="shared" si="29"/>
        <v>2204265.1383261601</v>
      </c>
      <c r="P218" s="49" t="str">
        <f t="shared" si="33"/>
        <v/>
      </c>
      <c r="Q218" s="49" t="str">
        <f t="shared" si="34"/>
        <v/>
      </c>
      <c r="R218" s="35"/>
      <c r="S218" s="35"/>
      <c r="T218" s="35"/>
      <c r="U218" s="35"/>
      <c r="V218" s="35"/>
    </row>
    <row r="219" spans="2:22" ht="10" customHeight="1" x14ac:dyDescent="0.55000000000000004">
      <c r="B219" s="111">
        <v>43798</v>
      </c>
      <c r="C219" s="114">
        <v>108.9</v>
      </c>
      <c r="D219" s="95" t="str">
        <f t="shared" si="30"/>
        <v>2019/11</v>
      </c>
      <c r="E219" s="71">
        <f t="shared" si="36"/>
        <v>10000</v>
      </c>
      <c r="F219" s="74">
        <f t="shared" si="28"/>
        <v>91.827364554637271</v>
      </c>
      <c r="G219" s="83" t="str">
        <f t="shared" si="31"/>
        <v>2002/04</v>
      </c>
      <c r="H219" s="77" t="str">
        <f t="shared" si="32"/>
        <v>2023/04</v>
      </c>
      <c r="I219" s="100">
        <f>IF(AND(B219&gt;=ドル!$C$2,B219&lt;=ドル!$D$3),E219,0)</f>
        <v>10000</v>
      </c>
      <c r="J219" s="100">
        <f t="shared" si="35"/>
        <v>2120000</v>
      </c>
      <c r="K219" s="130">
        <f>IF(AND(B219&gt;=ドル!$C$2,B219&lt;=ドル!$D$3),J219,NA())</f>
        <v>2120000</v>
      </c>
      <c r="L219" s="68">
        <f>IF(AND(B219&gt;=ドル!$C$2,B219&lt;=ドル!$D$3),F219,0)</f>
        <v>91.827364554637271</v>
      </c>
      <c r="M219" s="87">
        <f>IFERROR(L219+M218,"")</f>
        <v>20473.382041634246</v>
      </c>
      <c r="N219" s="98">
        <f>IF(AND(B219&gt;=ドル!$C$2,B219&lt;=ドル!$D$3),M219,0)</f>
        <v>20473.382041634246</v>
      </c>
      <c r="O219" s="99">
        <f t="shared" si="29"/>
        <v>2229551.3043339695</v>
      </c>
      <c r="P219" s="49" t="str">
        <f t="shared" si="33"/>
        <v/>
      </c>
      <c r="Q219" s="49" t="str">
        <f t="shared" si="34"/>
        <v/>
      </c>
      <c r="R219" s="35"/>
      <c r="S219" s="35"/>
      <c r="T219" s="35"/>
      <c r="U219" s="35"/>
      <c r="V219" s="35"/>
    </row>
    <row r="220" spans="2:22" ht="10" customHeight="1" x14ac:dyDescent="0.55000000000000004">
      <c r="B220" s="111">
        <v>43829</v>
      </c>
      <c r="C220" s="114">
        <v>109.24</v>
      </c>
      <c r="D220" s="95" t="str">
        <f t="shared" si="30"/>
        <v>2019/12</v>
      </c>
      <c r="E220" s="71">
        <f t="shared" si="36"/>
        <v>10000</v>
      </c>
      <c r="F220" s="74">
        <f t="shared" si="28"/>
        <v>91.541559868180158</v>
      </c>
      <c r="G220" s="83" t="str">
        <f t="shared" si="31"/>
        <v>2002/04</v>
      </c>
      <c r="H220" s="77" t="str">
        <f t="shared" si="32"/>
        <v>2023/04</v>
      </c>
      <c r="I220" s="100">
        <f>IF(AND(B220&gt;=ドル!$C$2,B220&lt;=ドル!$D$3),E220,0)</f>
        <v>10000</v>
      </c>
      <c r="J220" s="100">
        <f t="shared" si="35"/>
        <v>2130000</v>
      </c>
      <c r="K220" s="130">
        <f>IF(AND(B220&gt;=ドル!$C$2,B220&lt;=ドル!$D$3),J220,NA())</f>
        <v>2130000</v>
      </c>
      <c r="L220" s="68">
        <f>IF(AND(B220&gt;=ドル!$C$2,B220&lt;=ドル!$D$3),F220,0)</f>
        <v>91.541559868180158</v>
      </c>
      <c r="M220" s="87">
        <f>L220+M219</f>
        <v>20564.923601502425</v>
      </c>
      <c r="N220" s="98">
        <f>IF(AND(B220&gt;=ドル!$C$2,B220&lt;=ドル!$D$3),M220,0)</f>
        <v>20564.923601502425</v>
      </c>
      <c r="O220" s="99">
        <f t="shared" si="29"/>
        <v>2246512.2542281249</v>
      </c>
      <c r="P220" s="49" t="str">
        <f t="shared" si="33"/>
        <v/>
      </c>
      <c r="Q220" s="49" t="str">
        <f t="shared" si="34"/>
        <v/>
      </c>
      <c r="R220" s="35"/>
      <c r="S220" s="35"/>
      <c r="T220" s="35"/>
      <c r="U220" s="35"/>
      <c r="V220" s="35"/>
    </row>
    <row r="221" spans="2:22" ht="10" customHeight="1" x14ac:dyDescent="0.55000000000000004">
      <c r="B221" s="111">
        <v>43861</v>
      </c>
      <c r="C221" s="114">
        <v>109.39</v>
      </c>
      <c r="D221" s="95" t="str">
        <f t="shared" si="30"/>
        <v>2020/1</v>
      </c>
      <c r="E221" s="71">
        <f t="shared" si="36"/>
        <v>10000</v>
      </c>
      <c r="F221" s="74">
        <f t="shared" si="28"/>
        <v>91.416034372428925</v>
      </c>
      <c r="G221" s="83" t="str">
        <f t="shared" si="31"/>
        <v>2002/04</v>
      </c>
      <c r="H221" s="77" t="str">
        <f t="shared" si="32"/>
        <v>2023/04</v>
      </c>
      <c r="I221" s="100">
        <f>IF(AND(B221&gt;=ドル!$C$2,B221&lt;=ドル!$D$3),E221,0)</f>
        <v>10000</v>
      </c>
      <c r="J221" s="100">
        <f t="shared" si="35"/>
        <v>2140000</v>
      </c>
      <c r="K221" s="130">
        <f>IF(AND(B221&gt;=ドル!$C$2,B221&lt;=ドル!$D$3),J221,NA())</f>
        <v>2140000</v>
      </c>
      <c r="L221" s="68">
        <f>IF(AND(B221&gt;=ドル!$C$2,B221&lt;=ドル!$D$3),F221,0)</f>
        <v>91.416034372428925</v>
      </c>
      <c r="M221" s="87">
        <f>IFERROR(L221+M220,"")</f>
        <v>20656.339635874854</v>
      </c>
      <c r="N221" s="98">
        <f>IF(AND(B221&gt;=ドル!$C$2,B221&lt;=ドル!$D$3),M221,0)</f>
        <v>20656.339635874854</v>
      </c>
      <c r="O221" s="99">
        <f t="shared" si="29"/>
        <v>2259596.9927683505</v>
      </c>
      <c r="P221" s="49" t="str">
        <f t="shared" si="33"/>
        <v/>
      </c>
      <c r="Q221" s="49" t="str">
        <f t="shared" si="34"/>
        <v/>
      </c>
      <c r="R221" s="35"/>
      <c r="S221" s="35"/>
      <c r="T221" s="35"/>
      <c r="U221" s="35"/>
      <c r="V221" s="35"/>
    </row>
    <row r="222" spans="2:22" ht="10" customHeight="1" x14ac:dyDescent="0.55000000000000004">
      <c r="B222" s="111">
        <v>43889</v>
      </c>
      <c r="C222" s="114">
        <v>109.99</v>
      </c>
      <c r="D222" s="95" t="str">
        <f t="shared" si="30"/>
        <v>2020/2</v>
      </c>
      <c r="E222" s="71">
        <f t="shared" si="36"/>
        <v>10000</v>
      </c>
      <c r="F222" s="74">
        <f t="shared" si="28"/>
        <v>90.917356123283938</v>
      </c>
      <c r="G222" s="83" t="str">
        <f t="shared" si="31"/>
        <v>2002/04</v>
      </c>
      <c r="H222" s="77" t="str">
        <f t="shared" si="32"/>
        <v>2023/04</v>
      </c>
      <c r="I222" s="100">
        <f>IF(AND(B222&gt;=ドル!$C$2,B222&lt;=ドル!$D$3),E222,0)</f>
        <v>10000</v>
      </c>
      <c r="J222" s="100">
        <f t="shared" si="35"/>
        <v>2150000</v>
      </c>
      <c r="K222" s="130">
        <f>IF(AND(B222&gt;=ドル!$C$2,B222&lt;=ドル!$D$3),J222,NA())</f>
        <v>2150000</v>
      </c>
      <c r="L222" s="68">
        <f>IF(AND(B222&gt;=ドル!$C$2,B222&lt;=ドル!$D$3),F222,0)</f>
        <v>90.917356123283938</v>
      </c>
      <c r="M222" s="87">
        <f>L222+M221</f>
        <v>20747.25699199814</v>
      </c>
      <c r="N222" s="98">
        <f>IF(AND(B222&gt;=ドル!$C$2,B222&lt;=ドル!$D$3),M222,0)</f>
        <v>20747.25699199814</v>
      </c>
      <c r="O222" s="99">
        <f t="shared" si="29"/>
        <v>2281990.7965498753</v>
      </c>
      <c r="P222" s="49" t="str">
        <f t="shared" si="33"/>
        <v/>
      </c>
      <c r="Q222" s="49" t="str">
        <f t="shared" si="34"/>
        <v/>
      </c>
      <c r="R222" s="35"/>
      <c r="S222" s="35"/>
      <c r="T222" s="35"/>
      <c r="U222" s="35"/>
      <c r="V222" s="35"/>
    </row>
    <row r="223" spans="2:22" ht="10" customHeight="1" x14ac:dyDescent="0.55000000000000004">
      <c r="B223" s="111">
        <v>43921</v>
      </c>
      <c r="C223" s="114">
        <v>107.54</v>
      </c>
      <c r="D223" s="95" t="str">
        <f t="shared" si="30"/>
        <v>2020/3</v>
      </c>
      <c r="E223" s="71">
        <f t="shared" si="36"/>
        <v>10000</v>
      </c>
      <c r="F223" s="74">
        <f t="shared" si="28"/>
        <v>92.988655384043142</v>
      </c>
      <c r="G223" s="83" t="str">
        <f t="shared" si="31"/>
        <v>2002/04</v>
      </c>
      <c r="H223" s="77" t="str">
        <f t="shared" si="32"/>
        <v>2023/04</v>
      </c>
      <c r="I223" s="100">
        <f>IF(AND(B223&gt;=ドル!$C$2,B223&lt;=ドル!$D$3),E223,0)</f>
        <v>10000</v>
      </c>
      <c r="J223" s="100">
        <f t="shared" si="35"/>
        <v>2160000</v>
      </c>
      <c r="K223" s="130">
        <f>IF(AND(B223&gt;=ドル!$C$2,B223&lt;=ドル!$D$3),J223,NA())</f>
        <v>2160000</v>
      </c>
      <c r="L223" s="68">
        <f>IF(AND(B223&gt;=ドル!$C$2,B223&lt;=ドル!$D$3),F223,0)</f>
        <v>92.988655384043142</v>
      </c>
      <c r="M223" s="87">
        <f>IFERROR(L223+M222,"")</f>
        <v>20840.245647382184</v>
      </c>
      <c r="N223" s="98">
        <f>IF(AND(B223&gt;=ドル!$C$2,B223&lt;=ドル!$D$3),M223,0)</f>
        <v>20840.245647382184</v>
      </c>
      <c r="O223" s="99">
        <f t="shared" si="29"/>
        <v>2241160.0169194802</v>
      </c>
      <c r="P223" s="49" t="str">
        <f t="shared" si="33"/>
        <v/>
      </c>
      <c r="Q223" s="49" t="str">
        <f t="shared" si="34"/>
        <v/>
      </c>
      <c r="R223" s="35"/>
      <c r="S223" s="35"/>
      <c r="T223" s="35"/>
      <c r="U223" s="35"/>
      <c r="V223" s="35"/>
    </row>
    <row r="224" spans="2:22" ht="10" customHeight="1" x14ac:dyDescent="0.55000000000000004">
      <c r="B224" s="111">
        <v>43951</v>
      </c>
      <c r="C224" s="114">
        <v>107.96</v>
      </c>
      <c r="D224" s="95" t="str">
        <f t="shared" si="30"/>
        <v>2020/4</v>
      </c>
      <c r="E224" s="71">
        <f t="shared" si="36"/>
        <v>10000</v>
      </c>
      <c r="F224" s="74">
        <f t="shared" si="28"/>
        <v>92.626898851426461</v>
      </c>
      <c r="G224" s="83" t="str">
        <f t="shared" si="31"/>
        <v>2002/04</v>
      </c>
      <c r="H224" s="77" t="str">
        <f t="shared" si="32"/>
        <v>2023/04</v>
      </c>
      <c r="I224" s="100">
        <f>IF(AND(B224&gt;=ドル!$C$2,B224&lt;=ドル!$D$3),E224,0)</f>
        <v>10000</v>
      </c>
      <c r="J224" s="100">
        <f t="shared" si="35"/>
        <v>2170000</v>
      </c>
      <c r="K224" s="130">
        <f>IF(AND(B224&gt;=ドル!$C$2,B224&lt;=ドル!$D$3),J224,NA())</f>
        <v>2170000</v>
      </c>
      <c r="L224" s="68">
        <f>IF(AND(B224&gt;=ドル!$C$2,B224&lt;=ドル!$D$3),F224,0)</f>
        <v>92.626898851426461</v>
      </c>
      <c r="M224" s="87">
        <f>L224+M223</f>
        <v>20932.872546233612</v>
      </c>
      <c r="N224" s="98">
        <f>IF(AND(B224&gt;=ドル!$C$2,B224&lt;=ドル!$D$3),M224,0)</f>
        <v>20932.872546233612</v>
      </c>
      <c r="O224" s="99">
        <f t="shared" si="29"/>
        <v>2259912.9200913804</v>
      </c>
      <c r="P224" s="49" t="str">
        <f t="shared" si="33"/>
        <v/>
      </c>
      <c r="Q224" s="49" t="str">
        <f t="shared" si="34"/>
        <v/>
      </c>
      <c r="R224" s="35"/>
      <c r="S224" s="35"/>
      <c r="T224" s="35"/>
      <c r="U224" s="35"/>
      <c r="V224" s="35"/>
    </row>
    <row r="225" spans="2:22" ht="10" customHeight="1" x14ac:dyDescent="0.55000000000000004">
      <c r="B225" s="111">
        <v>43980</v>
      </c>
      <c r="C225" s="114">
        <v>107.35</v>
      </c>
      <c r="D225" s="95" t="str">
        <f t="shared" si="30"/>
        <v>2020/5</v>
      </c>
      <c r="E225" s="71">
        <f t="shared" si="36"/>
        <v>10000</v>
      </c>
      <c r="F225" s="74">
        <f t="shared" si="28"/>
        <v>93.153237074988354</v>
      </c>
      <c r="G225" s="83" t="str">
        <f t="shared" si="31"/>
        <v>2002/04</v>
      </c>
      <c r="H225" s="77" t="str">
        <f t="shared" si="32"/>
        <v>2023/04</v>
      </c>
      <c r="I225" s="100">
        <f>IF(AND(B225&gt;=ドル!$C$2,B225&lt;=ドル!$D$3),E225,0)</f>
        <v>10000</v>
      </c>
      <c r="J225" s="100">
        <f t="shared" si="35"/>
        <v>2180000</v>
      </c>
      <c r="K225" s="130">
        <f>IF(AND(B225&gt;=ドル!$C$2,B225&lt;=ドル!$D$3),J225,NA())</f>
        <v>2180000</v>
      </c>
      <c r="L225" s="68">
        <f>IF(AND(B225&gt;=ドル!$C$2,B225&lt;=ドル!$D$3),F225,0)</f>
        <v>93.153237074988354</v>
      </c>
      <c r="M225" s="87">
        <f>IFERROR(L225+M224,"")</f>
        <v>21026.0257833086</v>
      </c>
      <c r="N225" s="98">
        <f>IF(AND(B225&gt;=ドル!$C$2,B225&lt;=ドル!$D$3),M225,0)</f>
        <v>21026.0257833086</v>
      </c>
      <c r="O225" s="99">
        <f t="shared" si="29"/>
        <v>2257143.8678381783</v>
      </c>
      <c r="P225" s="49" t="str">
        <f t="shared" si="33"/>
        <v/>
      </c>
      <c r="Q225" s="49" t="str">
        <f t="shared" si="34"/>
        <v/>
      </c>
      <c r="R225" s="35"/>
      <c r="S225" s="35"/>
      <c r="T225" s="35"/>
      <c r="U225" s="35"/>
      <c r="V225" s="35"/>
    </row>
    <row r="226" spans="2:22" ht="10" customHeight="1" x14ac:dyDescent="0.55000000000000004">
      <c r="B226" s="111">
        <v>44012</v>
      </c>
      <c r="C226" s="114">
        <v>107.55</v>
      </c>
      <c r="D226" s="95" t="str">
        <f t="shared" si="30"/>
        <v>2020/6</v>
      </c>
      <c r="E226" s="71">
        <f t="shared" si="36"/>
        <v>10000</v>
      </c>
      <c r="F226" s="74">
        <f t="shared" si="28"/>
        <v>92.980009298000937</v>
      </c>
      <c r="G226" s="83" t="str">
        <f t="shared" si="31"/>
        <v>2002/04</v>
      </c>
      <c r="H226" s="77" t="str">
        <f t="shared" si="32"/>
        <v>2023/04</v>
      </c>
      <c r="I226" s="100">
        <f>IF(AND(B226&gt;=ドル!$C$2,B226&lt;=ドル!$D$3),E226,0)</f>
        <v>10000</v>
      </c>
      <c r="J226" s="100">
        <f t="shared" si="35"/>
        <v>2190000</v>
      </c>
      <c r="K226" s="130">
        <f>IF(AND(B226&gt;=ドル!$C$2,B226&lt;=ドル!$D$3),J226,NA())</f>
        <v>2190000</v>
      </c>
      <c r="L226" s="68">
        <f>IF(AND(B226&gt;=ドル!$C$2,B226&lt;=ドル!$D$3),F226,0)</f>
        <v>92.980009298000937</v>
      </c>
      <c r="M226" s="87">
        <f>L226+M225</f>
        <v>21119.0057926066</v>
      </c>
      <c r="N226" s="98">
        <f>IF(AND(B226&gt;=ドル!$C$2,B226&lt;=ドル!$D$3),M226,0)</f>
        <v>21119.0057926066</v>
      </c>
      <c r="O226" s="99">
        <f t="shared" si="29"/>
        <v>2271349.0729948399</v>
      </c>
      <c r="P226" s="49" t="str">
        <f t="shared" si="33"/>
        <v/>
      </c>
      <c r="Q226" s="49" t="str">
        <f t="shared" si="34"/>
        <v/>
      </c>
      <c r="R226" s="35"/>
      <c r="S226" s="35"/>
      <c r="T226" s="35"/>
      <c r="U226" s="35"/>
      <c r="V226" s="35"/>
    </row>
    <row r="227" spans="2:22" ht="10" customHeight="1" x14ac:dyDescent="0.55000000000000004">
      <c r="B227" s="111">
        <v>44043</v>
      </c>
      <c r="C227" s="114">
        <v>106.84</v>
      </c>
      <c r="D227" s="95" t="str">
        <f t="shared" si="30"/>
        <v>2020/7</v>
      </c>
      <c r="E227" s="71">
        <f t="shared" si="36"/>
        <v>10000</v>
      </c>
      <c r="F227" s="74">
        <f t="shared" si="28"/>
        <v>93.597903406963681</v>
      </c>
      <c r="G227" s="83" t="str">
        <f t="shared" si="31"/>
        <v>2002/04</v>
      </c>
      <c r="H227" s="77" t="str">
        <f t="shared" si="32"/>
        <v>2023/04</v>
      </c>
      <c r="I227" s="100">
        <f>IF(AND(B227&gt;=ドル!$C$2,B227&lt;=ドル!$D$3),E227,0)</f>
        <v>10000</v>
      </c>
      <c r="J227" s="100">
        <f t="shared" si="35"/>
        <v>2200000</v>
      </c>
      <c r="K227" s="130">
        <f>IF(AND(B227&gt;=ドル!$C$2,B227&lt;=ドル!$D$3),J227,NA())</f>
        <v>2200000</v>
      </c>
      <c r="L227" s="68">
        <f>IF(AND(B227&gt;=ドル!$C$2,B227&lt;=ドル!$D$3),F227,0)</f>
        <v>93.597903406963681</v>
      </c>
      <c r="M227" s="87">
        <f>L227+M226</f>
        <v>21212.603696013564</v>
      </c>
      <c r="N227" s="98">
        <f>IF(AND(B227&gt;=ドル!$C$2,B227&lt;=ドル!$D$3),M227,0)</f>
        <v>21212.603696013564</v>
      </c>
      <c r="O227" s="99">
        <f t="shared" si="29"/>
        <v>2266354.5788820894</v>
      </c>
      <c r="P227" s="49" t="str">
        <f t="shared" si="33"/>
        <v/>
      </c>
      <c r="Q227" s="49" t="str">
        <f t="shared" si="34"/>
        <v/>
      </c>
      <c r="R227" s="35"/>
      <c r="S227" s="35"/>
      <c r="T227" s="35"/>
      <c r="U227" s="35"/>
      <c r="V227" s="35"/>
    </row>
    <row r="228" spans="2:22" ht="10" customHeight="1" x14ac:dyDescent="0.55000000000000004">
      <c r="B228" s="111">
        <v>44074</v>
      </c>
      <c r="C228" s="114">
        <v>106.05</v>
      </c>
      <c r="D228" s="95" t="str">
        <f t="shared" si="30"/>
        <v>2020/8</v>
      </c>
      <c r="E228" s="71">
        <f t="shared" si="36"/>
        <v>10000</v>
      </c>
      <c r="F228" s="74">
        <f t="shared" si="28"/>
        <v>94.295143800094294</v>
      </c>
      <c r="G228" s="83" t="str">
        <f t="shared" si="31"/>
        <v>2002/04</v>
      </c>
      <c r="H228" s="77" t="str">
        <f t="shared" si="32"/>
        <v>2023/04</v>
      </c>
      <c r="I228" s="100">
        <f>IF(AND(B228&gt;=ドル!$C$2,B228&lt;=ドル!$D$3),E228,0)</f>
        <v>10000</v>
      </c>
      <c r="J228" s="100">
        <f t="shared" si="35"/>
        <v>2210000</v>
      </c>
      <c r="K228" s="130">
        <f>IF(AND(B228&gt;=ドル!$C$2,B228&lt;=ドル!$D$3),J228,NA())</f>
        <v>2210000</v>
      </c>
      <c r="L228" s="68">
        <f>IF(AND(B228&gt;=ドル!$C$2,B228&lt;=ドル!$D$3),F228,0)</f>
        <v>94.295143800094294</v>
      </c>
      <c r="M228" s="87">
        <f>IFERROR(L228+M227,"")</f>
        <v>21306.898839813657</v>
      </c>
      <c r="N228" s="98">
        <f>IF(AND(B228&gt;=ドル!$C$2,B228&lt;=ドル!$D$3),M228,0)</f>
        <v>21306.898839813657</v>
      </c>
      <c r="O228" s="99">
        <f t="shared" si="29"/>
        <v>2259596.6219622381</v>
      </c>
      <c r="P228" s="49" t="str">
        <f t="shared" si="33"/>
        <v/>
      </c>
      <c r="Q228" s="49" t="str">
        <f t="shared" si="34"/>
        <v/>
      </c>
      <c r="R228" s="35"/>
      <c r="S228" s="35"/>
      <c r="T228" s="35"/>
      <c r="U228" s="35"/>
      <c r="V228" s="35"/>
    </row>
    <row r="229" spans="2:22" ht="10" customHeight="1" x14ac:dyDescent="0.55000000000000004">
      <c r="B229" s="111">
        <v>44104</v>
      </c>
      <c r="C229" s="114">
        <v>105.76</v>
      </c>
      <c r="D229" s="95" t="str">
        <f t="shared" si="30"/>
        <v>2020/9</v>
      </c>
      <c r="E229" s="71">
        <f t="shared" si="36"/>
        <v>10000</v>
      </c>
      <c r="F229" s="74">
        <f t="shared" si="28"/>
        <v>94.553706505294997</v>
      </c>
      <c r="G229" s="83" t="str">
        <f t="shared" si="31"/>
        <v>2002/04</v>
      </c>
      <c r="H229" s="77" t="str">
        <f t="shared" si="32"/>
        <v>2023/04</v>
      </c>
      <c r="I229" s="100">
        <f>IF(AND(B229&gt;=ドル!$C$2,B229&lt;=ドル!$D$3),E229,0)</f>
        <v>10000</v>
      </c>
      <c r="J229" s="100">
        <f t="shared" si="35"/>
        <v>2220000</v>
      </c>
      <c r="K229" s="130">
        <f>IF(AND(B229&gt;=ドル!$C$2,B229&lt;=ドル!$D$3),J229,NA())</f>
        <v>2220000</v>
      </c>
      <c r="L229" s="68">
        <f>IF(AND(B229&gt;=ドル!$C$2,B229&lt;=ドル!$D$3),F229,0)</f>
        <v>94.553706505294997</v>
      </c>
      <c r="M229" s="87">
        <f>L229+M228</f>
        <v>21401.452546318953</v>
      </c>
      <c r="N229" s="98">
        <f>IF(AND(B229&gt;=ドル!$C$2,B229&lt;=ドル!$D$3),M229,0)</f>
        <v>21401.452546318953</v>
      </c>
      <c r="O229" s="99">
        <f t="shared" si="29"/>
        <v>2263417.6212986927</v>
      </c>
      <c r="P229" s="49" t="str">
        <f t="shared" si="33"/>
        <v/>
      </c>
      <c r="Q229" s="49" t="str">
        <f t="shared" si="34"/>
        <v/>
      </c>
      <c r="R229" s="35"/>
      <c r="S229" s="35"/>
      <c r="T229" s="35"/>
      <c r="U229" s="35"/>
      <c r="V229" s="35"/>
    </row>
    <row r="230" spans="2:22" ht="10" customHeight="1" x14ac:dyDescent="0.55000000000000004">
      <c r="B230" s="111">
        <v>44134</v>
      </c>
      <c r="C230" s="114">
        <v>105.27</v>
      </c>
      <c r="D230" s="95" t="str">
        <f t="shared" si="30"/>
        <v>2020/10</v>
      </c>
      <c r="E230" s="71">
        <f t="shared" si="36"/>
        <v>10000</v>
      </c>
      <c r="F230" s="74">
        <f t="shared" si="28"/>
        <v>94.993825401348914</v>
      </c>
      <c r="G230" s="83" t="str">
        <f t="shared" si="31"/>
        <v>2002/04</v>
      </c>
      <c r="H230" s="77" t="str">
        <f t="shared" si="32"/>
        <v>2023/04</v>
      </c>
      <c r="I230" s="100">
        <f>IF(AND(B230&gt;=ドル!$C$2,B230&lt;=ドル!$D$3),E230,0)</f>
        <v>10000</v>
      </c>
      <c r="J230" s="100">
        <f t="shared" si="35"/>
        <v>2230000</v>
      </c>
      <c r="K230" s="130">
        <f>IF(AND(B230&gt;=ドル!$C$2,B230&lt;=ドル!$D$3),J230,NA())</f>
        <v>2230000</v>
      </c>
      <c r="L230" s="68">
        <f>IF(AND(B230&gt;=ドル!$C$2,B230&lt;=ドル!$D$3),F230,0)</f>
        <v>94.993825401348914</v>
      </c>
      <c r="M230" s="87">
        <f>IFERROR(L230+M229,"")</f>
        <v>21496.446371720303</v>
      </c>
      <c r="N230" s="98">
        <f>IF(AND(B230&gt;=ドル!$C$2,B230&lt;=ドル!$D$3),M230,0)</f>
        <v>21496.446371720303</v>
      </c>
      <c r="O230" s="99">
        <f t="shared" si="29"/>
        <v>2262930.909550996</v>
      </c>
      <c r="P230" s="49" t="str">
        <f t="shared" si="33"/>
        <v/>
      </c>
      <c r="Q230" s="49" t="str">
        <f t="shared" si="34"/>
        <v/>
      </c>
      <c r="R230" s="35"/>
      <c r="S230" s="35"/>
      <c r="T230" s="35"/>
      <c r="U230" s="35"/>
      <c r="V230" s="35"/>
    </row>
    <row r="231" spans="2:22" ht="10" customHeight="1" x14ac:dyDescent="0.55000000000000004">
      <c r="B231" s="111">
        <v>44165</v>
      </c>
      <c r="C231" s="114">
        <v>104.41</v>
      </c>
      <c r="D231" s="95" t="str">
        <f t="shared" si="30"/>
        <v>2020/11</v>
      </c>
      <c r="E231" s="71">
        <f t="shared" si="36"/>
        <v>10000</v>
      </c>
      <c r="F231" s="74">
        <f t="shared" si="28"/>
        <v>95.776266641126327</v>
      </c>
      <c r="G231" s="83" t="str">
        <f t="shared" si="31"/>
        <v>2002/04</v>
      </c>
      <c r="H231" s="77" t="str">
        <f t="shared" si="32"/>
        <v>2023/04</v>
      </c>
      <c r="I231" s="100">
        <f>IF(AND(B231&gt;=ドル!$C$2,B231&lt;=ドル!$D$3),E231,0)</f>
        <v>10000</v>
      </c>
      <c r="J231" s="100">
        <f t="shared" si="35"/>
        <v>2240000</v>
      </c>
      <c r="K231" s="130">
        <f>IF(AND(B231&gt;=ドル!$C$2,B231&lt;=ドル!$D$3),J231,NA())</f>
        <v>2240000</v>
      </c>
      <c r="L231" s="68">
        <f>IF(AND(B231&gt;=ドル!$C$2,B231&lt;=ドル!$D$3),F231,0)</f>
        <v>95.776266641126327</v>
      </c>
      <c r="M231" s="87">
        <f>L231+M230</f>
        <v>21592.222638361429</v>
      </c>
      <c r="N231" s="98">
        <f>IF(AND(B231&gt;=ドル!$C$2,B231&lt;=ドル!$D$3),M231,0)</f>
        <v>21592.222638361429</v>
      </c>
      <c r="O231" s="99">
        <f t="shared" si="29"/>
        <v>2254443.9656713167</v>
      </c>
      <c r="P231" s="49" t="str">
        <f t="shared" si="33"/>
        <v/>
      </c>
      <c r="Q231" s="49" t="str">
        <f t="shared" si="34"/>
        <v/>
      </c>
      <c r="R231" s="35"/>
      <c r="S231" s="35"/>
      <c r="T231" s="35"/>
      <c r="U231" s="35"/>
      <c r="V231" s="35"/>
    </row>
    <row r="232" spans="2:22" ht="10" customHeight="1" x14ac:dyDescent="0.55000000000000004">
      <c r="B232" s="111">
        <v>44195</v>
      </c>
      <c r="C232" s="114">
        <v>103.84</v>
      </c>
      <c r="D232" s="95" t="str">
        <f t="shared" si="30"/>
        <v>2020/12</v>
      </c>
      <c r="E232" s="71">
        <f t="shared" si="36"/>
        <v>10000</v>
      </c>
      <c r="F232" s="74">
        <f t="shared" si="28"/>
        <v>96.302003081664097</v>
      </c>
      <c r="G232" s="83" t="str">
        <f t="shared" si="31"/>
        <v>2002/04</v>
      </c>
      <c r="H232" s="77" t="str">
        <f t="shared" si="32"/>
        <v>2023/04</v>
      </c>
      <c r="I232" s="100">
        <f>IF(AND(B232&gt;=ドル!$C$2,B232&lt;=ドル!$D$3),E232,0)</f>
        <v>10000</v>
      </c>
      <c r="J232" s="100">
        <f t="shared" si="35"/>
        <v>2250000</v>
      </c>
      <c r="K232" s="130">
        <f>IF(AND(B232&gt;=ドル!$C$2,B232&lt;=ドル!$D$3),J232,NA())</f>
        <v>2250000</v>
      </c>
      <c r="L232" s="68">
        <f>IF(AND(B232&gt;=ドル!$C$2,B232&lt;=ドル!$D$3),F232,0)</f>
        <v>96.302003081664097</v>
      </c>
      <c r="M232" s="87">
        <f>IFERROR(L232+M231,"")</f>
        <v>21688.524641443091</v>
      </c>
      <c r="N232" s="98">
        <f>IF(AND(B232&gt;=ドル!$C$2,B232&lt;=ドル!$D$3),M232,0)</f>
        <v>21688.524641443091</v>
      </c>
      <c r="O232" s="99">
        <f t="shared" si="29"/>
        <v>2252136.3987674508</v>
      </c>
      <c r="P232" s="49" t="str">
        <f t="shared" si="33"/>
        <v/>
      </c>
      <c r="Q232" s="49" t="str">
        <f t="shared" si="34"/>
        <v/>
      </c>
      <c r="R232" s="35"/>
      <c r="S232" s="35"/>
      <c r="T232" s="35"/>
      <c r="U232" s="35"/>
      <c r="V232" s="35"/>
    </row>
    <row r="233" spans="2:22" ht="10" customHeight="1" x14ac:dyDescent="0.55000000000000004">
      <c r="B233" s="111">
        <v>44225</v>
      </c>
      <c r="C233" s="114">
        <v>103.69</v>
      </c>
      <c r="D233" s="95" t="str">
        <f t="shared" si="30"/>
        <v>2021/1</v>
      </c>
      <c r="E233" s="71">
        <f t="shared" si="36"/>
        <v>10000</v>
      </c>
      <c r="F233" s="74">
        <f t="shared" si="28"/>
        <v>96.441315459542864</v>
      </c>
      <c r="G233" s="83" t="str">
        <f t="shared" si="31"/>
        <v>2002/04</v>
      </c>
      <c r="H233" s="77" t="str">
        <f t="shared" si="32"/>
        <v>2023/04</v>
      </c>
      <c r="I233" s="100">
        <f>IF(AND(B233&gt;=ドル!$C$2,B233&lt;=ドル!$D$3),E233,0)</f>
        <v>10000</v>
      </c>
      <c r="J233" s="100">
        <f t="shared" si="35"/>
        <v>2260000</v>
      </c>
      <c r="K233" s="130">
        <f>IF(AND(B233&gt;=ドル!$C$2,B233&lt;=ドル!$D$3),J233,NA())</f>
        <v>2260000</v>
      </c>
      <c r="L233" s="68">
        <f>IF(AND(B233&gt;=ドル!$C$2,B233&lt;=ドル!$D$3),F233,0)</f>
        <v>96.441315459542864</v>
      </c>
      <c r="M233" s="87">
        <f>L233+M232</f>
        <v>21784.965956902633</v>
      </c>
      <c r="N233" s="98">
        <f>IF(AND(B233&gt;=ドル!$C$2,B233&lt;=ドル!$D$3),M233,0)</f>
        <v>21784.965956902633</v>
      </c>
      <c r="O233" s="99">
        <f t="shared" si="29"/>
        <v>2258883.1200712342</v>
      </c>
      <c r="P233" s="49" t="str">
        <f t="shared" si="33"/>
        <v/>
      </c>
      <c r="Q233" s="49" t="str">
        <f t="shared" si="34"/>
        <v/>
      </c>
      <c r="R233" s="35"/>
      <c r="S233" s="35"/>
      <c r="T233" s="35"/>
      <c r="U233" s="35"/>
      <c r="V233" s="35"/>
    </row>
    <row r="234" spans="2:22" ht="10" customHeight="1" x14ac:dyDescent="0.55000000000000004">
      <c r="B234" s="111">
        <v>44253</v>
      </c>
      <c r="C234" s="114">
        <v>105.38</v>
      </c>
      <c r="D234" s="95" t="str">
        <f t="shared" si="30"/>
        <v>2021/2</v>
      </c>
      <c r="E234" s="71">
        <f t="shared" si="36"/>
        <v>10000</v>
      </c>
      <c r="F234" s="74">
        <f t="shared" si="28"/>
        <v>94.894666919719114</v>
      </c>
      <c r="G234" s="83" t="str">
        <f t="shared" si="31"/>
        <v>2002/04</v>
      </c>
      <c r="H234" s="77" t="str">
        <f t="shared" si="32"/>
        <v>2023/04</v>
      </c>
      <c r="I234" s="100">
        <f>IF(AND(B234&gt;=ドル!$C$2,B234&lt;=ドル!$D$3),E234,0)</f>
        <v>10000</v>
      </c>
      <c r="J234" s="100">
        <f t="shared" si="35"/>
        <v>2270000</v>
      </c>
      <c r="K234" s="130">
        <f>IF(AND(B234&gt;=ドル!$C$2,B234&lt;=ドル!$D$3),J234,NA())</f>
        <v>2270000</v>
      </c>
      <c r="L234" s="68">
        <f>IF(AND(B234&gt;=ドル!$C$2,B234&lt;=ドル!$D$3),F234,0)</f>
        <v>94.894666919719114</v>
      </c>
      <c r="M234" s="87">
        <f>IFERROR(L234+M233,"")</f>
        <v>21879.860623822351</v>
      </c>
      <c r="N234" s="98">
        <f>IF(AND(B234&gt;=ドル!$C$2,B234&lt;=ドル!$D$3),M234,0)</f>
        <v>21879.860623822351</v>
      </c>
      <c r="O234" s="99">
        <f t="shared" si="29"/>
        <v>2305699.7125383993</v>
      </c>
      <c r="P234" s="49" t="str">
        <f t="shared" si="33"/>
        <v/>
      </c>
      <c r="Q234" s="49" t="str">
        <f t="shared" si="34"/>
        <v/>
      </c>
      <c r="R234" s="35"/>
      <c r="S234" s="35"/>
      <c r="T234" s="35"/>
      <c r="U234" s="35"/>
      <c r="V234" s="35"/>
    </row>
    <row r="235" spans="2:22" ht="10" customHeight="1" x14ac:dyDescent="0.55000000000000004">
      <c r="B235" s="111">
        <v>44286</v>
      </c>
      <c r="C235" s="114">
        <v>108.63</v>
      </c>
      <c r="D235" s="95" t="str">
        <f t="shared" si="30"/>
        <v>2021/3</v>
      </c>
      <c r="E235" s="71">
        <f t="shared" si="36"/>
        <v>10000</v>
      </c>
      <c r="F235" s="74">
        <f t="shared" si="28"/>
        <v>92.055601583356349</v>
      </c>
      <c r="G235" s="83" t="str">
        <f t="shared" si="31"/>
        <v>2002/04</v>
      </c>
      <c r="H235" s="77" t="str">
        <f t="shared" si="32"/>
        <v>2023/04</v>
      </c>
      <c r="I235" s="100">
        <f>IF(AND(B235&gt;=ドル!$C$2,B235&lt;=ドル!$D$3),E235,0)</f>
        <v>10000</v>
      </c>
      <c r="J235" s="100">
        <f t="shared" si="35"/>
        <v>2280000</v>
      </c>
      <c r="K235" s="130">
        <f>IF(AND(B235&gt;=ドル!$C$2,B235&lt;=ドル!$D$3),J235,NA())</f>
        <v>2280000</v>
      </c>
      <c r="L235" s="68">
        <f>IF(AND(B235&gt;=ドル!$C$2,B235&lt;=ドル!$D$3),F235,0)</f>
        <v>92.055601583356349</v>
      </c>
      <c r="M235" s="87">
        <f>L235+M234</f>
        <v>21971.916225405708</v>
      </c>
      <c r="N235" s="98">
        <f>IF(AND(B235&gt;=ドル!$C$2,B235&lt;=ドル!$D$3),M235,0)</f>
        <v>21971.916225405708</v>
      </c>
      <c r="O235" s="99">
        <f t="shared" si="29"/>
        <v>2386809.2595658218</v>
      </c>
      <c r="P235" s="49" t="str">
        <f t="shared" si="33"/>
        <v/>
      </c>
      <c r="Q235" s="49" t="str">
        <f t="shared" si="34"/>
        <v/>
      </c>
      <c r="R235" s="35"/>
      <c r="S235" s="35"/>
      <c r="T235" s="35"/>
      <c r="U235" s="35"/>
      <c r="V235" s="35"/>
    </row>
    <row r="236" spans="2:22" ht="10" customHeight="1" x14ac:dyDescent="0.55000000000000004">
      <c r="B236" s="111">
        <v>44316</v>
      </c>
      <c r="C236" s="114">
        <v>109.15</v>
      </c>
      <c r="D236" s="95" t="str">
        <f t="shared" si="30"/>
        <v>2021/4</v>
      </c>
      <c r="E236" s="71">
        <f t="shared" si="36"/>
        <v>10000</v>
      </c>
      <c r="F236" s="74">
        <f t="shared" si="28"/>
        <v>91.617040769583141</v>
      </c>
      <c r="G236" s="83" t="str">
        <f t="shared" si="31"/>
        <v>2002/04</v>
      </c>
      <c r="H236" s="77" t="str">
        <f t="shared" si="32"/>
        <v>2023/04</v>
      </c>
      <c r="I236" s="100">
        <f>IF(AND(B236&gt;=ドル!$C$2,B236&lt;=ドル!$D$3),E236,0)</f>
        <v>10000</v>
      </c>
      <c r="J236" s="100">
        <f t="shared" si="35"/>
        <v>2290000</v>
      </c>
      <c r="K236" s="130">
        <f>IF(AND(B236&gt;=ドル!$C$2,B236&lt;=ドル!$D$3),J236,NA())</f>
        <v>2290000</v>
      </c>
      <c r="L236" s="68">
        <f>IF(AND(B236&gt;=ドル!$C$2,B236&lt;=ドル!$D$3),F236,0)</f>
        <v>91.617040769583141</v>
      </c>
      <c r="M236" s="87">
        <f>IFERROR(L236+M235,"")</f>
        <v>22063.533266175291</v>
      </c>
      <c r="N236" s="98">
        <f>IF(AND(B236&gt;=ドル!$C$2,B236&lt;=ドル!$D$3),M236,0)</f>
        <v>22063.533266175291</v>
      </c>
      <c r="O236" s="99">
        <f t="shared" si="29"/>
        <v>2408234.6560030333</v>
      </c>
      <c r="P236" s="49" t="str">
        <f t="shared" si="33"/>
        <v/>
      </c>
      <c r="Q236" s="49" t="str">
        <f t="shared" si="34"/>
        <v/>
      </c>
      <c r="R236" s="35"/>
      <c r="S236" s="35"/>
      <c r="T236" s="35"/>
      <c r="U236" s="35"/>
      <c r="V236" s="35"/>
    </row>
    <row r="237" spans="2:22" ht="10" customHeight="1" x14ac:dyDescent="0.55000000000000004">
      <c r="B237" s="111">
        <v>44347</v>
      </c>
      <c r="C237" s="114">
        <v>109.2</v>
      </c>
      <c r="D237" s="95" t="str">
        <f t="shared" si="30"/>
        <v>2021/5</v>
      </c>
      <c r="E237" s="71">
        <f t="shared" si="36"/>
        <v>10000</v>
      </c>
      <c r="F237" s="74">
        <f t="shared" si="28"/>
        <v>91.575091575091577</v>
      </c>
      <c r="G237" s="83" t="str">
        <f t="shared" si="31"/>
        <v>2002/04</v>
      </c>
      <c r="H237" s="77" t="str">
        <f t="shared" si="32"/>
        <v>2023/04</v>
      </c>
      <c r="I237" s="100">
        <f>IF(AND(B237&gt;=ドル!$C$2,B237&lt;=ドル!$D$3),E237,0)</f>
        <v>10000</v>
      </c>
      <c r="J237" s="100">
        <f t="shared" si="35"/>
        <v>2300000</v>
      </c>
      <c r="K237" s="130">
        <f>IF(AND(B237&gt;=ドル!$C$2,B237&lt;=ドル!$D$3),J237,NA())</f>
        <v>2300000</v>
      </c>
      <c r="L237" s="68">
        <f>IF(AND(B237&gt;=ドル!$C$2,B237&lt;=ドル!$D$3),F237,0)</f>
        <v>91.575091575091577</v>
      </c>
      <c r="M237" s="87">
        <f>L237+M236</f>
        <v>22155.108357750381</v>
      </c>
      <c r="N237" s="98">
        <f>IF(AND(B237&gt;=ドル!$C$2,B237&lt;=ドル!$D$3),M237,0)</f>
        <v>22155.108357750381</v>
      </c>
      <c r="O237" s="99">
        <f t="shared" si="29"/>
        <v>2419337.8326663417</v>
      </c>
      <c r="P237" s="49" t="str">
        <f t="shared" si="33"/>
        <v/>
      </c>
      <c r="Q237" s="49" t="str">
        <f t="shared" si="34"/>
        <v/>
      </c>
      <c r="R237" s="35"/>
      <c r="S237" s="35"/>
      <c r="T237" s="35"/>
      <c r="U237" s="35"/>
      <c r="V237" s="35"/>
    </row>
    <row r="238" spans="2:22" ht="10" customHeight="1" x14ac:dyDescent="0.55000000000000004">
      <c r="B238" s="111">
        <v>44377</v>
      </c>
      <c r="C238" s="114">
        <v>110.13</v>
      </c>
      <c r="D238" s="95" t="str">
        <f t="shared" si="30"/>
        <v>2021/6</v>
      </c>
      <c r="E238" s="71">
        <f t="shared" si="36"/>
        <v>10000</v>
      </c>
      <c r="F238" s="74">
        <f t="shared" si="28"/>
        <v>90.801779714882414</v>
      </c>
      <c r="G238" s="83" t="str">
        <f t="shared" si="31"/>
        <v>2002/04</v>
      </c>
      <c r="H238" s="77" t="str">
        <f t="shared" si="32"/>
        <v>2023/04</v>
      </c>
      <c r="I238" s="100">
        <f>IF(AND(B238&gt;=ドル!$C$2,B238&lt;=ドル!$D$3),E238,0)</f>
        <v>10000</v>
      </c>
      <c r="J238" s="100">
        <f t="shared" si="35"/>
        <v>2310000</v>
      </c>
      <c r="K238" s="130">
        <f>IF(AND(B238&gt;=ドル!$C$2,B238&lt;=ドル!$D$3),J238,NA())</f>
        <v>2310000</v>
      </c>
      <c r="L238" s="68">
        <f>IF(AND(B238&gt;=ドル!$C$2,B238&lt;=ドル!$D$3),F238,0)</f>
        <v>90.801779714882414</v>
      </c>
      <c r="M238" s="87">
        <f>L238+M237</f>
        <v>22245.910137465264</v>
      </c>
      <c r="N238" s="98">
        <f>IF(AND(B238&gt;=ドル!$C$2,B238&lt;=ドル!$D$3),M238,0)</f>
        <v>22245.910137465264</v>
      </c>
      <c r="O238" s="99">
        <f t="shared" si="29"/>
        <v>2449942.0834390493</v>
      </c>
      <c r="P238" s="49" t="str">
        <f t="shared" si="33"/>
        <v/>
      </c>
      <c r="Q238" s="49" t="str">
        <f t="shared" si="34"/>
        <v/>
      </c>
      <c r="R238" s="35"/>
      <c r="S238" s="35"/>
      <c r="T238" s="35"/>
      <c r="U238" s="35"/>
      <c r="V238" s="35"/>
    </row>
    <row r="239" spans="2:22" ht="10" customHeight="1" x14ac:dyDescent="0.55000000000000004">
      <c r="B239" s="111">
        <v>44407</v>
      </c>
      <c r="C239" s="114">
        <v>110.31</v>
      </c>
      <c r="D239" s="95" t="str">
        <f t="shared" si="30"/>
        <v>2021/7</v>
      </c>
      <c r="E239" s="71">
        <f t="shared" si="36"/>
        <v>10000</v>
      </c>
      <c r="F239" s="74">
        <f t="shared" si="28"/>
        <v>90.653612546459968</v>
      </c>
      <c r="G239" s="83" t="str">
        <f t="shared" si="31"/>
        <v>2002/04</v>
      </c>
      <c r="H239" s="77" t="str">
        <f t="shared" si="32"/>
        <v>2023/04</v>
      </c>
      <c r="I239" s="100">
        <f>IF(AND(B239&gt;=ドル!$C$2,B239&lt;=ドル!$D$3),E239,0)</f>
        <v>10000</v>
      </c>
      <c r="J239" s="100">
        <f t="shared" si="35"/>
        <v>2320000</v>
      </c>
      <c r="K239" s="130">
        <f>IF(AND(B239&gt;=ドル!$C$2,B239&lt;=ドル!$D$3),J239,NA())</f>
        <v>2320000</v>
      </c>
      <c r="L239" s="68">
        <f>IF(AND(B239&gt;=ドル!$C$2,B239&lt;=ドル!$D$3),F239,0)</f>
        <v>90.653612546459968</v>
      </c>
      <c r="M239" s="87">
        <f>IFERROR(L239+M238,"")</f>
        <v>22336.563750011723</v>
      </c>
      <c r="N239" s="98">
        <f>IF(AND(B239&gt;=ドル!$C$2,B239&lt;=ドル!$D$3),M239,0)</f>
        <v>22336.563750011723</v>
      </c>
      <c r="O239" s="99">
        <f t="shared" si="29"/>
        <v>2463946.347263793</v>
      </c>
      <c r="P239" s="49" t="str">
        <f t="shared" si="33"/>
        <v/>
      </c>
      <c r="Q239" s="49" t="str">
        <f t="shared" si="34"/>
        <v/>
      </c>
      <c r="R239" s="35"/>
      <c r="S239" s="35"/>
      <c r="T239" s="35"/>
      <c r="U239" s="35"/>
      <c r="V239" s="35"/>
    </row>
    <row r="240" spans="2:22" ht="10" customHeight="1" x14ac:dyDescent="0.55000000000000004">
      <c r="B240" s="111">
        <v>44439</v>
      </c>
      <c r="C240" s="114">
        <v>109.84</v>
      </c>
      <c r="D240" s="95" t="str">
        <f t="shared" si="30"/>
        <v>2021/8</v>
      </c>
      <c r="E240" s="71">
        <f t="shared" si="36"/>
        <v>10000</v>
      </c>
      <c r="F240" s="74">
        <f t="shared" si="28"/>
        <v>91.041514930808447</v>
      </c>
      <c r="G240" s="83" t="str">
        <f t="shared" si="31"/>
        <v>2002/04</v>
      </c>
      <c r="H240" s="77" t="str">
        <f t="shared" si="32"/>
        <v>2023/04</v>
      </c>
      <c r="I240" s="100">
        <f>IF(AND(B240&gt;=ドル!$C$2,B240&lt;=ドル!$D$3),E240,0)</f>
        <v>10000</v>
      </c>
      <c r="J240" s="100">
        <f t="shared" si="35"/>
        <v>2330000</v>
      </c>
      <c r="K240" s="130">
        <f>IF(AND(B240&gt;=ドル!$C$2,B240&lt;=ドル!$D$3),J240,NA())</f>
        <v>2330000</v>
      </c>
      <c r="L240" s="68">
        <f>IF(AND(B240&gt;=ドル!$C$2,B240&lt;=ドル!$D$3),F240,0)</f>
        <v>91.041514930808447</v>
      </c>
      <c r="M240" s="87">
        <f>L240+M239</f>
        <v>22427.605264942533</v>
      </c>
      <c r="N240" s="98">
        <f>IF(AND(B240&gt;=ドル!$C$2,B240&lt;=ドル!$D$3),M240,0)</f>
        <v>22427.605264942533</v>
      </c>
      <c r="O240" s="99">
        <f t="shared" si="29"/>
        <v>2463448.162301288</v>
      </c>
      <c r="P240" s="49" t="str">
        <f t="shared" si="33"/>
        <v/>
      </c>
      <c r="Q240" s="49" t="str">
        <f t="shared" si="34"/>
        <v/>
      </c>
      <c r="R240" s="35"/>
      <c r="S240" s="35"/>
      <c r="T240" s="35"/>
      <c r="U240" s="35"/>
      <c r="V240" s="35"/>
    </row>
    <row r="241" spans="2:22" ht="10" customHeight="1" x14ac:dyDescent="0.55000000000000004">
      <c r="B241" s="111">
        <v>44469</v>
      </c>
      <c r="C241" s="114">
        <v>110.18</v>
      </c>
      <c r="D241" s="95" t="str">
        <f t="shared" si="30"/>
        <v>2021/9</v>
      </c>
      <c r="E241" s="71">
        <f t="shared" si="36"/>
        <v>10000</v>
      </c>
      <c r="F241" s="74">
        <f t="shared" si="28"/>
        <v>90.76057360682519</v>
      </c>
      <c r="G241" s="83" t="str">
        <f t="shared" si="31"/>
        <v>2002/04</v>
      </c>
      <c r="H241" s="77" t="str">
        <f t="shared" si="32"/>
        <v>2023/04</v>
      </c>
      <c r="I241" s="100">
        <f>IF(AND(B241&gt;=ドル!$C$2,B241&lt;=ドル!$D$3),E241,0)</f>
        <v>10000</v>
      </c>
      <c r="J241" s="100">
        <f t="shared" si="35"/>
        <v>2340000</v>
      </c>
      <c r="K241" s="130">
        <f>IF(AND(B241&gt;=ドル!$C$2,B241&lt;=ドル!$D$3),J241,NA())</f>
        <v>2340000</v>
      </c>
      <c r="L241" s="68">
        <f>IF(AND(B241&gt;=ドル!$C$2,B241&lt;=ドル!$D$3),F241,0)</f>
        <v>90.76057360682519</v>
      </c>
      <c r="M241" s="87">
        <f>IFERROR(L241+M240,"")</f>
        <v>22518.365838549358</v>
      </c>
      <c r="N241" s="98">
        <f>IF(AND(B241&gt;=ドル!$C$2,B241&lt;=ドル!$D$3),M241,0)</f>
        <v>22518.365838549358</v>
      </c>
      <c r="O241" s="99">
        <f t="shared" si="29"/>
        <v>2481073.5480913683</v>
      </c>
      <c r="P241" s="49" t="str">
        <f t="shared" si="33"/>
        <v/>
      </c>
      <c r="Q241" s="49" t="str">
        <f t="shared" si="34"/>
        <v/>
      </c>
      <c r="R241" s="35"/>
      <c r="S241" s="35"/>
      <c r="T241" s="35"/>
      <c r="U241" s="35"/>
      <c r="V241" s="35"/>
    </row>
    <row r="242" spans="2:22" ht="10" customHeight="1" x14ac:dyDescent="0.55000000000000004">
      <c r="B242" s="111">
        <v>44498</v>
      </c>
      <c r="C242" s="114">
        <v>113.11</v>
      </c>
      <c r="D242" s="95" t="str">
        <f t="shared" si="30"/>
        <v>2021/10</v>
      </c>
      <c r="E242" s="71">
        <f t="shared" si="36"/>
        <v>10000</v>
      </c>
      <c r="F242" s="74">
        <f t="shared" si="28"/>
        <v>88.409512863584126</v>
      </c>
      <c r="G242" s="83" t="str">
        <f t="shared" si="31"/>
        <v>2002/04</v>
      </c>
      <c r="H242" s="77" t="str">
        <f t="shared" si="32"/>
        <v>2023/04</v>
      </c>
      <c r="I242" s="100">
        <f>IF(AND(B242&gt;=ドル!$C$2,B242&lt;=ドル!$D$3),E242,0)</f>
        <v>10000</v>
      </c>
      <c r="J242" s="100">
        <f t="shared" si="35"/>
        <v>2350000</v>
      </c>
      <c r="K242" s="130">
        <f>IF(AND(B242&gt;=ドル!$C$2,B242&lt;=ドル!$D$3),J242,NA())</f>
        <v>2350000</v>
      </c>
      <c r="L242" s="68">
        <f>IF(AND(B242&gt;=ドル!$C$2,B242&lt;=ドル!$D$3),F242,0)</f>
        <v>88.409512863584126</v>
      </c>
      <c r="M242" s="87">
        <f>L242+M241</f>
        <v>22606.775351412944</v>
      </c>
      <c r="N242" s="98">
        <f>IF(AND(B242&gt;=ドル!$C$2,B242&lt;=ドル!$D$3),M242,0)</f>
        <v>22606.775351412944</v>
      </c>
      <c r="O242" s="99">
        <f t="shared" si="29"/>
        <v>2557052.3599983179</v>
      </c>
      <c r="P242" s="49" t="str">
        <f t="shared" si="33"/>
        <v/>
      </c>
      <c r="Q242" s="49" t="str">
        <f t="shared" si="34"/>
        <v/>
      </c>
      <c r="R242" s="35"/>
      <c r="S242" s="35"/>
      <c r="T242" s="35"/>
      <c r="U242" s="35"/>
      <c r="V242" s="35"/>
    </row>
    <row r="243" spans="2:22" ht="10" customHeight="1" x14ac:dyDescent="0.55000000000000004">
      <c r="B243" s="111">
        <v>44530</v>
      </c>
      <c r="C243" s="114">
        <v>114.14</v>
      </c>
      <c r="D243" s="95" t="str">
        <f t="shared" si="30"/>
        <v>2021/11</v>
      </c>
      <c r="E243" s="71">
        <f t="shared" si="36"/>
        <v>10000</v>
      </c>
      <c r="F243" s="74">
        <f t="shared" si="28"/>
        <v>87.611704923777822</v>
      </c>
      <c r="G243" s="83" t="str">
        <f t="shared" si="31"/>
        <v>2002/04</v>
      </c>
      <c r="H243" s="77" t="str">
        <f t="shared" si="32"/>
        <v>2023/04</v>
      </c>
      <c r="I243" s="100">
        <f>IF(AND(B243&gt;=ドル!$C$2,B243&lt;=ドル!$D$3),E243,0)</f>
        <v>10000</v>
      </c>
      <c r="J243" s="100">
        <f t="shared" si="35"/>
        <v>2360000</v>
      </c>
      <c r="K243" s="130">
        <f>IF(AND(B243&gt;=ドル!$C$2,B243&lt;=ドル!$D$3),J243,NA())</f>
        <v>2360000</v>
      </c>
      <c r="L243" s="68">
        <f>IF(AND(B243&gt;=ドル!$C$2,B243&lt;=ドル!$D$3),F243,0)</f>
        <v>87.611704923777822</v>
      </c>
      <c r="M243" s="87">
        <f>IFERROR(L243+M242,"")</f>
        <v>22694.38705633672</v>
      </c>
      <c r="N243" s="98">
        <f>IF(AND(B243&gt;=ドル!$C$2,B243&lt;=ドル!$D$3),M243,0)</f>
        <v>22694.38705633672</v>
      </c>
      <c r="O243" s="99">
        <f t="shared" si="29"/>
        <v>2590337.3386102733</v>
      </c>
      <c r="P243" s="49" t="str">
        <f t="shared" si="33"/>
        <v/>
      </c>
      <c r="Q243" s="49" t="str">
        <f t="shared" si="34"/>
        <v/>
      </c>
      <c r="R243" s="35"/>
      <c r="S243" s="35"/>
      <c r="T243" s="35"/>
      <c r="U243" s="35"/>
      <c r="V243" s="35"/>
    </row>
    <row r="244" spans="2:22" ht="10" customHeight="1" x14ac:dyDescent="0.55000000000000004">
      <c r="B244" s="111">
        <v>44560</v>
      </c>
      <c r="C244" s="114">
        <v>113.88</v>
      </c>
      <c r="D244" s="95" t="str">
        <f t="shared" si="30"/>
        <v>2021/12</v>
      </c>
      <c r="E244" s="71">
        <f t="shared" si="36"/>
        <v>10000</v>
      </c>
      <c r="F244" s="74">
        <f t="shared" si="28"/>
        <v>87.811731647348083</v>
      </c>
      <c r="G244" s="83" t="str">
        <f t="shared" si="31"/>
        <v>2002/04</v>
      </c>
      <c r="H244" s="77" t="str">
        <f t="shared" si="32"/>
        <v>2023/04</v>
      </c>
      <c r="I244" s="100">
        <f>IF(AND(B244&gt;=ドル!$C$2,B244&lt;=ドル!$D$3),E244,0)</f>
        <v>10000</v>
      </c>
      <c r="J244" s="100">
        <f t="shared" si="35"/>
        <v>2370000</v>
      </c>
      <c r="K244" s="130">
        <f>IF(AND(B244&gt;=ドル!$C$2,B244&lt;=ドル!$D$3),J244,NA())</f>
        <v>2370000</v>
      </c>
      <c r="L244" s="68">
        <f>IF(AND(B244&gt;=ドル!$C$2,B244&lt;=ドル!$D$3),F244,0)</f>
        <v>87.811731647348083</v>
      </c>
      <c r="M244" s="87">
        <f>L244+M243</f>
        <v>22782.198787984067</v>
      </c>
      <c r="N244" s="98">
        <f>IF(AND(B244&gt;=ドル!$C$2,B244&lt;=ドル!$D$3),M244,0)</f>
        <v>22782.198787984067</v>
      </c>
      <c r="O244" s="99">
        <f t="shared" si="29"/>
        <v>2594436.7979756254</v>
      </c>
      <c r="P244" s="49" t="str">
        <f t="shared" si="33"/>
        <v/>
      </c>
      <c r="Q244" s="49" t="str">
        <f t="shared" si="34"/>
        <v/>
      </c>
      <c r="R244" s="35"/>
      <c r="S244" s="35"/>
      <c r="T244" s="35"/>
      <c r="U244" s="35"/>
      <c r="V244" s="35"/>
    </row>
    <row r="245" spans="2:22" ht="10" customHeight="1" x14ac:dyDescent="0.55000000000000004">
      <c r="B245" s="111">
        <v>44592</v>
      </c>
      <c r="C245" s="114">
        <v>114.86</v>
      </c>
      <c r="D245" s="95" t="str">
        <f t="shared" si="30"/>
        <v>2022/1</v>
      </c>
      <c r="E245" s="71">
        <f t="shared" si="36"/>
        <v>10000</v>
      </c>
      <c r="F245" s="74">
        <f t="shared" si="28"/>
        <v>87.062510882813868</v>
      </c>
      <c r="G245" s="83" t="str">
        <f t="shared" si="31"/>
        <v>2002/04</v>
      </c>
      <c r="H245" s="77" t="str">
        <f t="shared" si="32"/>
        <v>2023/04</v>
      </c>
      <c r="I245" s="100">
        <f>IF(AND(B245&gt;=ドル!$C$2,B245&lt;=ドル!$D$3),E245,0)</f>
        <v>10000</v>
      </c>
      <c r="J245" s="100">
        <f t="shared" si="35"/>
        <v>2380000</v>
      </c>
      <c r="K245" s="130">
        <f>IF(AND(B245&gt;=ドル!$C$2,B245&lt;=ドル!$D$3),J245,NA())</f>
        <v>2380000</v>
      </c>
      <c r="L245" s="68">
        <f>IF(AND(B245&gt;=ドル!$C$2,B245&lt;=ドル!$D$3),F245,0)</f>
        <v>87.062510882813868</v>
      </c>
      <c r="M245" s="87">
        <f>IFERROR(L245+M244,"")</f>
        <v>22869.261298866881</v>
      </c>
      <c r="N245" s="98">
        <f>IF(AND(B245&gt;=ドル!$C$2,B245&lt;=ドル!$D$3),M245,0)</f>
        <v>22869.261298866881</v>
      </c>
      <c r="O245" s="99">
        <f t="shared" si="29"/>
        <v>2626763.35278785</v>
      </c>
      <c r="P245" s="49" t="str">
        <f t="shared" si="33"/>
        <v/>
      </c>
      <c r="Q245" s="49" t="str">
        <f t="shared" si="34"/>
        <v/>
      </c>
      <c r="R245" s="35"/>
      <c r="S245" s="35"/>
      <c r="T245" s="35"/>
      <c r="U245" s="35"/>
      <c r="V245" s="35"/>
    </row>
    <row r="246" spans="2:22" ht="10" customHeight="1" x14ac:dyDescent="0.55000000000000004">
      <c r="B246" s="111">
        <v>44620</v>
      </c>
      <c r="C246" s="114">
        <v>115.23</v>
      </c>
      <c r="D246" s="95" t="str">
        <f t="shared" si="30"/>
        <v>2022/2</v>
      </c>
      <c r="E246" s="71">
        <f t="shared" si="36"/>
        <v>10000</v>
      </c>
      <c r="F246" s="74">
        <f t="shared" si="28"/>
        <v>86.782955827475476</v>
      </c>
      <c r="G246" s="83" t="str">
        <f t="shared" si="31"/>
        <v>2002/04</v>
      </c>
      <c r="H246" s="77" t="str">
        <f t="shared" si="32"/>
        <v>2023/04</v>
      </c>
      <c r="I246" s="100">
        <f>IF(AND(B246&gt;=ドル!$C$2,B246&lt;=ドル!$D$3),E246,0)</f>
        <v>10000</v>
      </c>
      <c r="J246" s="100">
        <f t="shared" si="35"/>
        <v>2390000</v>
      </c>
      <c r="K246" s="130">
        <f>IF(AND(B246&gt;=ドル!$C$2,B246&lt;=ドル!$D$3),J246,NA())</f>
        <v>2390000</v>
      </c>
      <c r="L246" s="68">
        <f>IF(AND(B246&gt;=ドル!$C$2,B246&lt;=ドル!$D$3),F246,0)</f>
        <v>86.782955827475476</v>
      </c>
      <c r="M246" s="87">
        <f>L246+M245</f>
        <v>22956.044254694356</v>
      </c>
      <c r="N246" s="98">
        <f>IF(AND(B246&gt;=ドル!$C$2,B246&lt;=ドル!$D$3),M246,0)</f>
        <v>22956.044254694356</v>
      </c>
      <c r="O246" s="99">
        <f t="shared" si="29"/>
        <v>2645224.9794684309</v>
      </c>
      <c r="P246" s="49" t="str">
        <f t="shared" si="33"/>
        <v/>
      </c>
      <c r="Q246" s="49" t="str">
        <f t="shared" si="34"/>
        <v/>
      </c>
      <c r="R246" s="35"/>
      <c r="S246" s="35"/>
      <c r="T246" s="35"/>
      <c r="U246" s="35"/>
      <c r="V246" s="35"/>
    </row>
    <row r="247" spans="2:22" ht="10" customHeight="1" x14ac:dyDescent="0.55000000000000004">
      <c r="B247" s="111">
        <v>44651</v>
      </c>
      <c r="C247" s="114">
        <v>118.53</v>
      </c>
      <c r="D247" s="95" t="str">
        <f t="shared" si="30"/>
        <v>2022/3</v>
      </c>
      <c r="E247" s="71">
        <f t="shared" si="36"/>
        <v>10000</v>
      </c>
      <c r="F247" s="74">
        <f t="shared" si="28"/>
        <v>84.366826963637891</v>
      </c>
      <c r="G247" s="83" t="str">
        <f t="shared" si="31"/>
        <v>2002/04</v>
      </c>
      <c r="H247" s="77" t="str">
        <f t="shared" si="32"/>
        <v>2023/04</v>
      </c>
      <c r="I247" s="100">
        <f>IF(AND(B247&gt;=ドル!$C$2,B247&lt;=ドル!$D$3),E247,0)</f>
        <v>10000</v>
      </c>
      <c r="J247" s="100">
        <f t="shared" si="35"/>
        <v>2400000</v>
      </c>
      <c r="K247" s="130">
        <f>IF(AND(B247&gt;=ドル!$C$2,B247&lt;=ドル!$D$3),J247,NA())</f>
        <v>2400000</v>
      </c>
      <c r="L247" s="68">
        <f>IF(AND(B247&gt;=ドル!$C$2,B247&lt;=ドル!$D$3),F247,0)</f>
        <v>84.366826963637891</v>
      </c>
      <c r="M247" s="87">
        <f>IFERROR(L247+M246,"")</f>
        <v>23040.411081657992</v>
      </c>
      <c r="N247" s="98">
        <f>IF(AND(B247&gt;=ドル!$C$2,B247&lt;=ドル!$D$3),M247,0)</f>
        <v>23040.411081657992</v>
      </c>
      <c r="O247" s="99">
        <f t="shared" si="29"/>
        <v>2730979.925508922</v>
      </c>
      <c r="P247" s="49" t="str">
        <f t="shared" si="33"/>
        <v/>
      </c>
      <c r="Q247" s="49" t="str">
        <f t="shared" si="34"/>
        <v/>
      </c>
      <c r="R247" s="35"/>
      <c r="S247" s="35"/>
      <c r="T247" s="35"/>
      <c r="U247" s="35"/>
      <c r="V247" s="35"/>
    </row>
    <row r="248" spans="2:22" ht="10" customHeight="1" x14ac:dyDescent="0.55000000000000004">
      <c r="B248" s="111">
        <v>44679</v>
      </c>
      <c r="C248" s="114">
        <v>125.98</v>
      </c>
      <c r="D248" s="95" t="str">
        <f t="shared" si="30"/>
        <v>2022/4</v>
      </c>
      <c r="E248" s="71">
        <f t="shared" si="36"/>
        <v>10000</v>
      </c>
      <c r="F248" s="74">
        <f t="shared" si="28"/>
        <v>79.377678996666134</v>
      </c>
      <c r="G248" s="83" t="str">
        <f t="shared" si="31"/>
        <v>2002/04</v>
      </c>
      <c r="H248" s="77" t="str">
        <f t="shared" si="32"/>
        <v>2023/04</v>
      </c>
      <c r="I248" s="100">
        <f>IF(AND(B248&gt;=ドル!$C$2,B248&lt;=ドル!$D$3),E248,0)</f>
        <v>10000</v>
      </c>
      <c r="J248" s="100">
        <f t="shared" si="35"/>
        <v>2410000</v>
      </c>
      <c r="K248" s="130">
        <f>IF(AND(B248&gt;=ドル!$C$2,B248&lt;=ドル!$D$3),J248,NA())</f>
        <v>2410000</v>
      </c>
      <c r="L248" s="68">
        <f>IF(AND(B248&gt;=ドル!$C$2,B248&lt;=ドル!$D$3),F248,0)</f>
        <v>79.377678996666134</v>
      </c>
      <c r="M248" s="87">
        <f>L248+M247</f>
        <v>23119.788760654657</v>
      </c>
      <c r="N248" s="98">
        <f>IF(AND(B248&gt;=ドル!$C$2,B248&lt;=ドル!$D$3),M248,0)</f>
        <v>23119.788760654657</v>
      </c>
      <c r="O248" s="99">
        <f t="shared" si="29"/>
        <v>2912630.988067274</v>
      </c>
      <c r="P248" s="49" t="str">
        <f t="shared" si="33"/>
        <v/>
      </c>
      <c r="Q248" s="49" t="str">
        <f t="shared" si="34"/>
        <v/>
      </c>
      <c r="R248" s="35"/>
      <c r="S248" s="35"/>
      <c r="T248" s="35"/>
      <c r="U248" s="35"/>
      <c r="V248" s="35"/>
    </row>
    <row r="249" spans="2:22" ht="10" customHeight="1" x14ac:dyDescent="0.55000000000000004">
      <c r="B249" s="111">
        <v>44712</v>
      </c>
      <c r="C249" s="114">
        <v>128.80000000000001</v>
      </c>
      <c r="D249" s="95" t="str">
        <f t="shared" si="30"/>
        <v>2022/5</v>
      </c>
      <c r="E249" s="71">
        <f t="shared" si="36"/>
        <v>10000</v>
      </c>
      <c r="F249" s="74">
        <f t="shared" si="28"/>
        <v>77.639751552795019</v>
      </c>
      <c r="G249" s="83" t="str">
        <f t="shared" si="31"/>
        <v>2002/04</v>
      </c>
      <c r="H249" s="77" t="str">
        <f t="shared" si="32"/>
        <v>2023/04</v>
      </c>
      <c r="I249" s="100">
        <f>IF(AND(B249&gt;=ドル!$C$2,B249&lt;=ドル!$D$3),E249,0)</f>
        <v>10000</v>
      </c>
      <c r="J249" s="100">
        <f t="shared" si="35"/>
        <v>2420000</v>
      </c>
      <c r="K249" s="130">
        <f>IF(AND(B249&gt;=ドル!$C$2,B249&lt;=ドル!$D$3),J249,NA())</f>
        <v>2420000</v>
      </c>
      <c r="L249" s="68">
        <f>IF(AND(B249&gt;=ドル!$C$2,B249&lt;=ドル!$D$3),F249,0)</f>
        <v>77.639751552795019</v>
      </c>
      <c r="M249" s="87">
        <f>L249+M248</f>
        <v>23197.428512207451</v>
      </c>
      <c r="N249" s="98">
        <f>IF(AND(B249&gt;=ドル!$C$2,B249&lt;=ドル!$D$3),M249,0)</f>
        <v>23197.428512207451</v>
      </c>
      <c r="O249" s="99">
        <f t="shared" si="29"/>
        <v>2987828.7923723198</v>
      </c>
      <c r="P249" s="49" t="str">
        <f t="shared" si="33"/>
        <v/>
      </c>
      <c r="Q249" s="49" t="str">
        <f t="shared" si="34"/>
        <v/>
      </c>
      <c r="R249" s="35"/>
      <c r="S249" s="35"/>
      <c r="T249" s="35"/>
      <c r="U249" s="35"/>
      <c r="V249" s="35"/>
    </row>
    <row r="250" spans="2:22" ht="10" customHeight="1" x14ac:dyDescent="0.55000000000000004">
      <c r="B250" s="111">
        <v>44742</v>
      </c>
      <c r="C250" s="114">
        <v>133.93</v>
      </c>
      <c r="D250" s="95" t="str">
        <f t="shared" si="30"/>
        <v>2022/6</v>
      </c>
      <c r="E250" s="71">
        <f t="shared" si="36"/>
        <v>10000</v>
      </c>
      <c r="F250" s="74">
        <f t="shared" si="28"/>
        <v>74.66587023071753</v>
      </c>
      <c r="G250" s="83" t="str">
        <f t="shared" si="31"/>
        <v>2002/04</v>
      </c>
      <c r="H250" s="77" t="str">
        <f t="shared" si="32"/>
        <v>2023/04</v>
      </c>
      <c r="I250" s="100">
        <f>IF(AND(B250&gt;=ドル!$C$2,B250&lt;=ドル!$D$3),E250,0)</f>
        <v>10000</v>
      </c>
      <c r="J250" s="100">
        <f t="shared" si="35"/>
        <v>2430000</v>
      </c>
      <c r="K250" s="130">
        <f>IF(AND(B250&gt;=ドル!$C$2,B250&lt;=ドル!$D$3),J250,NA())</f>
        <v>2430000</v>
      </c>
      <c r="L250" s="68">
        <f>IF(AND(B250&gt;=ドル!$C$2,B250&lt;=ドル!$D$3),F250,0)</f>
        <v>74.66587023071753</v>
      </c>
      <c r="M250" s="87">
        <f>IFERROR(L250+M249,"")</f>
        <v>23272.094382438168</v>
      </c>
      <c r="N250" s="98">
        <f>IF(AND(B250&gt;=ドル!$C$2,B250&lt;=ドル!$D$3),M250,0)</f>
        <v>23272.094382438168</v>
      </c>
      <c r="O250" s="99">
        <f t="shared" si="29"/>
        <v>3116831.600639944</v>
      </c>
      <c r="P250" s="49" t="str">
        <f t="shared" si="33"/>
        <v/>
      </c>
      <c r="Q250" s="49" t="str">
        <f t="shared" si="34"/>
        <v/>
      </c>
      <c r="R250" s="35"/>
      <c r="S250" s="35"/>
      <c r="T250" s="35"/>
      <c r="U250" s="35"/>
      <c r="V250" s="35"/>
    </row>
    <row r="251" spans="2:22" ht="10" customHeight="1" x14ac:dyDescent="0.55000000000000004">
      <c r="B251" s="111">
        <v>44771</v>
      </c>
      <c r="C251" s="114">
        <v>136.79</v>
      </c>
      <c r="D251" s="95" t="str">
        <f t="shared" si="30"/>
        <v>2022/7</v>
      </c>
      <c r="E251" s="71">
        <f t="shared" si="36"/>
        <v>10000</v>
      </c>
      <c r="F251" s="74">
        <f t="shared" si="28"/>
        <v>73.104759119818709</v>
      </c>
      <c r="G251" s="83" t="str">
        <f t="shared" si="31"/>
        <v>2002/04</v>
      </c>
      <c r="H251" s="77" t="str">
        <f t="shared" si="32"/>
        <v>2023/04</v>
      </c>
      <c r="I251" s="100">
        <f>IF(AND(B251&gt;=ドル!$C$2,B251&lt;=ドル!$D$3),E251,0)</f>
        <v>10000</v>
      </c>
      <c r="J251" s="100">
        <f t="shared" si="35"/>
        <v>2440000</v>
      </c>
      <c r="K251" s="130">
        <f>IF(AND(B251&gt;=ドル!$C$2,B251&lt;=ドル!$D$3),J251,NA())</f>
        <v>2440000</v>
      </c>
      <c r="L251" s="68">
        <f>IF(AND(B251&gt;=ドル!$C$2,B251&lt;=ドル!$D$3),F251,0)</f>
        <v>73.104759119818709</v>
      </c>
      <c r="M251" s="87">
        <f>L251+M250</f>
        <v>23345.199141557987</v>
      </c>
      <c r="N251" s="98">
        <f>IF(AND(B251&gt;=ドル!$C$2,B251&lt;=ドル!$D$3),M251,0)</f>
        <v>23345.199141557987</v>
      </c>
      <c r="O251" s="99">
        <f t="shared" si="29"/>
        <v>3193389.7905737166</v>
      </c>
      <c r="P251" s="49" t="str">
        <f t="shared" si="33"/>
        <v/>
      </c>
      <c r="Q251" s="49" t="str">
        <f t="shared" si="34"/>
        <v/>
      </c>
      <c r="R251" s="35"/>
      <c r="S251" s="35"/>
      <c r="T251" s="35"/>
      <c r="U251" s="35"/>
      <c r="V251" s="35"/>
    </row>
    <row r="252" spans="2:22" ht="10" customHeight="1" x14ac:dyDescent="0.55000000000000004">
      <c r="B252" s="111">
        <v>44804</v>
      </c>
      <c r="C252" s="114">
        <v>135.26</v>
      </c>
      <c r="D252" s="95" t="str">
        <f t="shared" si="30"/>
        <v>2022/8</v>
      </c>
      <c r="E252" s="71">
        <f t="shared" si="36"/>
        <v>10000</v>
      </c>
      <c r="F252" s="74">
        <f t="shared" si="28"/>
        <v>73.931687121100111</v>
      </c>
      <c r="G252" s="83" t="str">
        <f t="shared" si="31"/>
        <v>2002/04</v>
      </c>
      <c r="H252" s="77" t="str">
        <f t="shared" si="32"/>
        <v>2023/04</v>
      </c>
      <c r="I252" s="100">
        <f>IF(AND(B252&gt;=ドル!$C$2,B252&lt;=ドル!$D$3),E252,0)</f>
        <v>10000</v>
      </c>
      <c r="J252" s="100">
        <f t="shared" si="35"/>
        <v>2450000</v>
      </c>
      <c r="K252" s="130">
        <f>IF(AND(B252&gt;=ドル!$C$2,B252&lt;=ドル!$D$3),J252,NA())</f>
        <v>2450000</v>
      </c>
      <c r="L252" s="68">
        <f>IF(AND(B252&gt;=ドル!$C$2,B252&lt;=ドル!$D$3),F252,0)</f>
        <v>73.931687121100111</v>
      </c>
      <c r="M252" s="87">
        <f>IFERROR(L252+M251,"")</f>
        <v>23419.130828679088</v>
      </c>
      <c r="N252" s="98">
        <f>IF(AND(B252&gt;=ドル!$C$2,B252&lt;=ドル!$D$3),M252,0)</f>
        <v>23419.130828679088</v>
      </c>
      <c r="O252" s="99">
        <f t="shared" si="29"/>
        <v>3167671.6358871334</v>
      </c>
      <c r="P252" s="49" t="str">
        <f t="shared" si="33"/>
        <v/>
      </c>
      <c r="Q252" s="49" t="str">
        <f>IF(D252=$Q$6,C252,"")</f>
        <v/>
      </c>
      <c r="R252" s="35"/>
      <c r="S252" s="35"/>
      <c r="T252" s="35"/>
      <c r="U252" s="35"/>
      <c r="V252" s="35"/>
    </row>
    <row r="253" spans="2:22" ht="10" customHeight="1" x14ac:dyDescent="0.55000000000000004">
      <c r="B253" s="111">
        <v>44834</v>
      </c>
      <c r="C253" s="114">
        <v>143.1</v>
      </c>
      <c r="D253" s="95" t="str">
        <f t="shared" si="30"/>
        <v>2022/9</v>
      </c>
      <c r="E253" s="71">
        <f t="shared" si="36"/>
        <v>10000</v>
      </c>
      <c r="F253" s="74">
        <f t="shared" si="28"/>
        <v>69.881201956673664</v>
      </c>
      <c r="G253" s="83" t="str">
        <f t="shared" si="31"/>
        <v>2002/04</v>
      </c>
      <c r="H253" s="77" t="str">
        <f t="shared" si="32"/>
        <v>2023/04</v>
      </c>
      <c r="I253" s="100">
        <f>IF(AND(B253&gt;=ドル!$C$2,B253&lt;=ドル!$D$3),E253,0)</f>
        <v>10000</v>
      </c>
      <c r="J253" s="100">
        <f t="shared" si="35"/>
        <v>2460000</v>
      </c>
      <c r="K253" s="130">
        <f>IF(AND(B253&gt;=ドル!$C$2,B253&lt;=ドル!$D$3),J253,NA())</f>
        <v>2460000</v>
      </c>
      <c r="L253" s="68">
        <f>IF(AND(B253&gt;=ドル!$C$2,B253&lt;=ドル!$D$3),F253,0)</f>
        <v>69.881201956673664</v>
      </c>
      <c r="M253" s="87">
        <f>L253+M252</f>
        <v>23489.01203063576</v>
      </c>
      <c r="N253" s="98">
        <f>IF(AND(B253&gt;=ドル!$C$2,B253&lt;=ドル!$D$3),M253,0)</f>
        <v>23489.01203063576</v>
      </c>
      <c r="O253" s="99">
        <f t="shared" si="29"/>
        <v>3361277.6215839772</v>
      </c>
      <c r="P253" s="49" t="str">
        <f t="shared" si="33"/>
        <v/>
      </c>
      <c r="Q253" s="49" t="str">
        <f t="shared" ref="Q253:Q301" si="37">IF(D253=$Q$6,C253,"")</f>
        <v/>
      </c>
      <c r="R253" s="35"/>
      <c r="S253" s="35"/>
      <c r="T253" s="35"/>
      <c r="U253" s="35"/>
      <c r="V253" s="35"/>
    </row>
    <row r="254" spans="2:22" ht="10" customHeight="1" x14ac:dyDescent="0.55000000000000004">
      <c r="B254" s="76">
        <v>44865</v>
      </c>
      <c r="C254" s="115">
        <v>147.19</v>
      </c>
      <c r="D254" s="95" t="str">
        <f t="shared" si="30"/>
        <v>2022/10</v>
      </c>
      <c r="E254" s="71">
        <f t="shared" si="36"/>
        <v>10000</v>
      </c>
      <c r="F254" s="74">
        <f t="shared" si="28"/>
        <v>67.939398056933214</v>
      </c>
      <c r="G254" s="83" t="str">
        <f t="shared" si="31"/>
        <v>2002/04</v>
      </c>
      <c r="H254" s="77" t="str">
        <f t="shared" si="32"/>
        <v>2023/04</v>
      </c>
      <c r="I254" s="100">
        <f>IF(AND(B254&gt;=ドル!$C$2,B254&lt;=ドル!$D$3),E254,0)</f>
        <v>10000</v>
      </c>
      <c r="J254" s="100">
        <f t="shared" si="35"/>
        <v>2470000</v>
      </c>
      <c r="K254" s="130">
        <f>IF(AND(B254&gt;=ドル!$C$2,B254&lt;=ドル!$D$3),J254,NA())</f>
        <v>2470000</v>
      </c>
      <c r="L254" s="68">
        <f>IF(AND(B254&gt;=ドル!$C$2,B254&lt;=ドル!$D$3),F254,0)</f>
        <v>67.939398056933214</v>
      </c>
      <c r="M254" s="87">
        <f>IFERROR(L254+M253,"")</f>
        <v>23556.951428692693</v>
      </c>
      <c r="N254" s="98">
        <f>IF(AND(B254&gt;=ドル!$C$2,B254&lt;=ドル!$D$3),M254,0)</f>
        <v>23556.951428692693</v>
      </c>
      <c r="O254" s="99">
        <f t="shared" si="29"/>
        <v>3467347.6807892774</v>
      </c>
      <c r="P254" s="49" t="str">
        <f t="shared" si="33"/>
        <v/>
      </c>
      <c r="Q254" s="49" t="str">
        <f t="shared" si="37"/>
        <v/>
      </c>
      <c r="R254" s="35"/>
      <c r="S254" s="35"/>
      <c r="T254" s="35"/>
      <c r="U254" s="35"/>
      <c r="V254" s="35"/>
    </row>
    <row r="255" spans="2:22" ht="10" customHeight="1" x14ac:dyDescent="0.55000000000000004">
      <c r="B255" s="76">
        <v>44895</v>
      </c>
      <c r="C255" s="115">
        <v>142.49</v>
      </c>
      <c r="D255" s="95" t="str">
        <f t="shared" si="30"/>
        <v>2022/11</v>
      </c>
      <c r="E255" s="71">
        <f t="shared" si="36"/>
        <v>10000</v>
      </c>
      <c r="F255" s="74">
        <f t="shared" si="28"/>
        <v>70.180363534283103</v>
      </c>
      <c r="G255" s="83" t="str">
        <f t="shared" si="31"/>
        <v>2002/04</v>
      </c>
      <c r="H255" s="77" t="str">
        <f t="shared" si="32"/>
        <v>2023/04</v>
      </c>
      <c r="I255" s="100">
        <f>IF(AND(B255&gt;=ドル!$C$2,B255&lt;=ドル!$D$3),E255,0)</f>
        <v>10000</v>
      </c>
      <c r="J255" s="100">
        <f t="shared" si="35"/>
        <v>2480000</v>
      </c>
      <c r="K255" s="130">
        <f>IF(AND(B255&gt;=ドル!$C$2,B255&lt;=ドル!$D$3),J255,NA())</f>
        <v>2480000</v>
      </c>
      <c r="L255" s="68">
        <f>IF(AND(B255&gt;=ドル!$C$2,B255&lt;=ドル!$D$3),F255,0)</f>
        <v>70.180363534283103</v>
      </c>
      <c r="M255" s="87">
        <f>L255+M254</f>
        <v>23627.131792226977</v>
      </c>
      <c r="N255" s="98">
        <f>IF(AND(B255&gt;=ドル!$C$2,B255&lt;=ドル!$D$3),M255,0)</f>
        <v>23627.131792226977</v>
      </c>
      <c r="O255" s="99">
        <f t="shared" si="29"/>
        <v>3366630.0090744221</v>
      </c>
      <c r="P255" s="49" t="str">
        <f t="shared" si="33"/>
        <v/>
      </c>
      <c r="Q255" s="49" t="str">
        <f t="shared" si="37"/>
        <v/>
      </c>
      <c r="R255" s="35"/>
      <c r="S255" s="35"/>
      <c r="T255" s="35"/>
      <c r="U255" s="35"/>
      <c r="V255" s="35"/>
    </row>
    <row r="256" spans="2:22" ht="10" customHeight="1" x14ac:dyDescent="0.55000000000000004">
      <c r="B256" s="76">
        <v>44925</v>
      </c>
      <c r="C256" s="115">
        <v>135.22999999999999</v>
      </c>
      <c r="D256" s="95" t="str">
        <f t="shared" si="30"/>
        <v>2022/12</v>
      </c>
      <c r="E256" s="71">
        <f t="shared" si="36"/>
        <v>10000</v>
      </c>
      <c r="F256" s="74">
        <f t="shared" si="28"/>
        <v>73.948088441913782</v>
      </c>
      <c r="G256" s="83" t="str">
        <f t="shared" si="31"/>
        <v>2002/04</v>
      </c>
      <c r="H256" s="77" t="str">
        <f t="shared" si="32"/>
        <v>2023/04</v>
      </c>
      <c r="I256" s="100">
        <f>IF(AND(B256&gt;=ドル!$C$2,B256&lt;=ドル!$D$3),E256,0)</f>
        <v>10000</v>
      </c>
      <c r="J256" s="100">
        <f t="shared" si="35"/>
        <v>2490000</v>
      </c>
      <c r="K256" s="130">
        <f>IF(AND(B256&gt;=ドル!$C$2,B256&lt;=ドル!$D$3),J256,NA())</f>
        <v>2490000</v>
      </c>
      <c r="L256" s="68">
        <f>IF(AND(B256&gt;=ドル!$C$2,B256&lt;=ドル!$D$3),F256,0)</f>
        <v>73.948088441913782</v>
      </c>
      <c r="M256" s="87">
        <f>IFERROR(L256+M255,"")</f>
        <v>23701.079880668891</v>
      </c>
      <c r="N256" s="98">
        <f>IF(AND(B256&gt;=ドル!$C$2,B256&lt;=ドル!$D$3),M256,0)</f>
        <v>23701.079880668891</v>
      </c>
      <c r="O256" s="99">
        <f t="shared" si="29"/>
        <v>3205097.0322628538</v>
      </c>
      <c r="P256" s="49" t="str">
        <f t="shared" si="33"/>
        <v/>
      </c>
      <c r="Q256" s="49" t="str">
        <f t="shared" si="37"/>
        <v/>
      </c>
      <c r="R256" s="35"/>
      <c r="S256" s="35"/>
      <c r="T256" s="35"/>
      <c r="U256" s="35"/>
      <c r="V256" s="35"/>
    </row>
    <row r="257" spans="2:22" ht="10" customHeight="1" x14ac:dyDescent="0.55000000000000004">
      <c r="B257" s="76">
        <v>44957</v>
      </c>
      <c r="C257" s="115">
        <v>130.24</v>
      </c>
      <c r="D257" s="95" t="str">
        <f t="shared" si="30"/>
        <v>2023/1</v>
      </c>
      <c r="E257" s="71">
        <f t="shared" si="36"/>
        <v>10000</v>
      </c>
      <c r="F257" s="74">
        <f t="shared" si="28"/>
        <v>76.781326781326783</v>
      </c>
      <c r="G257" s="83" t="str">
        <f t="shared" si="31"/>
        <v>2002/04</v>
      </c>
      <c r="H257" s="77" t="str">
        <f t="shared" si="32"/>
        <v>2023/04</v>
      </c>
      <c r="I257" s="100">
        <f>IF(AND(B257&gt;=ドル!$C$2,B257&lt;=ドル!$D$3),E257,0)</f>
        <v>10000</v>
      </c>
      <c r="J257" s="100">
        <f t="shared" si="35"/>
        <v>2500000</v>
      </c>
      <c r="K257" s="130">
        <f>IF(AND(B257&gt;=ドル!$C$2,B257&lt;=ドル!$D$3),J257,NA())</f>
        <v>2500000</v>
      </c>
      <c r="L257" s="68">
        <f>IF(AND(B257&gt;=ドル!$C$2,B257&lt;=ドル!$D$3),F257,0)</f>
        <v>76.781326781326783</v>
      </c>
      <c r="M257" s="87">
        <f>L257+M256</f>
        <v>23777.861207450216</v>
      </c>
      <c r="N257" s="98">
        <f>IF(AND(B257&gt;=ドル!$C$2,B257&lt;=ドル!$D$3),M257,0)</f>
        <v>23777.861207450216</v>
      </c>
      <c r="O257" s="99">
        <f t="shared" si="29"/>
        <v>3096828.6436583162</v>
      </c>
      <c r="P257" s="49" t="str">
        <f t="shared" si="33"/>
        <v/>
      </c>
      <c r="Q257" s="49" t="str">
        <f t="shared" si="37"/>
        <v/>
      </c>
      <c r="R257" s="35"/>
      <c r="S257" s="35"/>
      <c r="T257" s="35"/>
      <c r="U257" s="35"/>
      <c r="V257" s="35"/>
    </row>
    <row r="258" spans="2:22" ht="10" customHeight="1" x14ac:dyDescent="0.55000000000000004">
      <c r="B258" s="76">
        <v>44985</v>
      </c>
      <c r="C258" s="115">
        <v>132.76</v>
      </c>
      <c r="D258" s="95" t="str">
        <f t="shared" si="30"/>
        <v>2023/2</v>
      </c>
      <c r="E258" s="71">
        <f t="shared" si="36"/>
        <v>10000</v>
      </c>
      <c r="F258" s="74">
        <f t="shared" si="28"/>
        <v>75.323892738776749</v>
      </c>
      <c r="G258" s="83" t="str">
        <f t="shared" si="31"/>
        <v>2002/04</v>
      </c>
      <c r="H258" s="77" t="str">
        <f t="shared" si="32"/>
        <v>2023/04</v>
      </c>
      <c r="I258" s="100">
        <f>IF(AND(B258&gt;=ドル!$C$2,B258&lt;=ドル!$D$3),E258,0)</f>
        <v>10000</v>
      </c>
      <c r="J258" s="100">
        <f t="shared" si="35"/>
        <v>2510000</v>
      </c>
      <c r="K258" s="130">
        <f>IF(AND(B258&gt;=ドル!$C$2,B258&lt;=ドル!$D$3),J258,NA())</f>
        <v>2510000</v>
      </c>
      <c r="L258" s="68">
        <f>IF(AND(B258&gt;=ドル!$C$2,B258&lt;=ドル!$D$3),F258,0)</f>
        <v>75.323892738776749</v>
      </c>
      <c r="M258" s="87">
        <f>IFERROR(L258+M257,"")</f>
        <v>23853.185100188992</v>
      </c>
      <c r="N258" s="98">
        <f>IF(AND(B258&gt;=ドル!$C$2,B258&lt;=ドル!$D$3),M258,0)</f>
        <v>23853.185100188992</v>
      </c>
      <c r="O258" s="99">
        <f t="shared" si="29"/>
        <v>3166748.8539010901</v>
      </c>
      <c r="P258" s="49" t="str">
        <f t="shared" si="33"/>
        <v/>
      </c>
      <c r="Q258" s="49" t="str">
        <f t="shared" si="37"/>
        <v/>
      </c>
      <c r="R258" s="35"/>
      <c r="S258" s="35"/>
      <c r="T258" s="35"/>
      <c r="U258" s="35"/>
      <c r="V258" s="35"/>
    </row>
    <row r="259" spans="2:22" s="126" customFormat="1" ht="10" customHeight="1" x14ac:dyDescent="0.55000000000000004">
      <c r="B259" s="111">
        <v>45016</v>
      </c>
      <c r="C259" s="117">
        <v>133.94999999999999</v>
      </c>
      <c r="D259" s="95" t="str">
        <f t="shared" si="30"/>
        <v>2023/3</v>
      </c>
      <c r="E259" s="118">
        <f t="shared" si="36"/>
        <v>10000</v>
      </c>
      <c r="F259" s="119">
        <f t="shared" si="28"/>
        <v>74.654721911160891</v>
      </c>
      <c r="G259" s="95" t="str">
        <f t="shared" si="31"/>
        <v>2002/04</v>
      </c>
      <c r="H259" s="120" t="str">
        <f t="shared" si="32"/>
        <v>2023/04</v>
      </c>
      <c r="I259" s="121">
        <f>IF(AND(B259&gt;=ドル!$C$2,B259&lt;=ドル!$D$3),E259,0)</f>
        <v>10000</v>
      </c>
      <c r="J259" s="121">
        <f t="shared" si="35"/>
        <v>2520000</v>
      </c>
      <c r="K259" s="131">
        <f>IF(AND(B259&gt;=ドル!$C$2,B259&lt;=ドル!$D$3),J259,NA())</f>
        <v>2520000</v>
      </c>
      <c r="L259" s="68">
        <f>IF(AND(B259&gt;=ドル!$C$2,B259&lt;=ドル!$D$3),F259,0)</f>
        <v>74.654721911160891</v>
      </c>
      <c r="M259" s="122">
        <f>L259+M258</f>
        <v>23927.839822100152</v>
      </c>
      <c r="N259" s="123">
        <f>IF(AND(B259&gt;=ドル!$C$2,B259&lt;=ドル!$D$3),M259,0)</f>
        <v>23927.839822100152</v>
      </c>
      <c r="O259" s="124">
        <f t="shared" si="29"/>
        <v>3205134.144170315</v>
      </c>
      <c r="P259" s="125">
        <f t="shared" si="33"/>
        <v>23927.839822100152</v>
      </c>
      <c r="Q259" s="125">
        <f t="shared" si="37"/>
        <v>133.94999999999999</v>
      </c>
    </row>
    <row r="260" spans="2:22" ht="10" customHeight="1" x14ac:dyDescent="0.55000000000000004">
      <c r="B260" s="76">
        <v>45046</v>
      </c>
      <c r="C260" s="115" t="e">
        <v>#N/A</v>
      </c>
      <c r="D260" s="95" t="str">
        <f t="shared" si="30"/>
        <v>2023/4</v>
      </c>
      <c r="E260" s="71">
        <f t="shared" si="36"/>
        <v>10000</v>
      </c>
      <c r="F260" s="74" t="e">
        <f t="shared" si="28"/>
        <v>#N/A</v>
      </c>
      <c r="G260" s="83" t="str">
        <f t="shared" si="31"/>
        <v>2002/04</v>
      </c>
      <c r="H260" s="77" t="str">
        <f t="shared" si="32"/>
        <v>2023/04</v>
      </c>
      <c r="I260" s="100">
        <f>IF(AND(B260&gt;=ドル!$C$2,B260&lt;=ドル!$D$3),E260,0)</f>
        <v>0</v>
      </c>
      <c r="J260" s="100">
        <f t="shared" si="35"/>
        <v>2530000</v>
      </c>
      <c r="K260" s="130" t="e">
        <f>IF(AND(B260&gt;=ドル!$C$2,B260&lt;=ドル!$D$3),J260,NA())</f>
        <v>#N/A</v>
      </c>
      <c r="L260" s="68">
        <f>IF(AND(B260&gt;=ドル!$C$2,B260&lt;=ドル!$D$3),F260,0)</f>
        <v>0</v>
      </c>
      <c r="M260" s="87">
        <f>L260+M259</f>
        <v>23927.839822100152</v>
      </c>
      <c r="N260" s="98">
        <f>IF(AND(B260&gt;=ドル!$C$2,B260&lt;=ドル!$D$3),M260,0)</f>
        <v>0</v>
      </c>
      <c r="O260" s="99" t="e">
        <f t="shared" si="29"/>
        <v>#N/A</v>
      </c>
      <c r="P260" s="49" t="str">
        <f t="shared" si="33"/>
        <v/>
      </c>
      <c r="Q260" s="49" t="str">
        <f t="shared" si="37"/>
        <v/>
      </c>
      <c r="R260" s="35"/>
      <c r="S260" s="35"/>
      <c r="T260" s="35"/>
      <c r="U260" s="35"/>
      <c r="V260" s="35"/>
    </row>
    <row r="261" spans="2:22" ht="10" customHeight="1" x14ac:dyDescent="0.55000000000000004">
      <c r="B261" s="111">
        <v>45077</v>
      </c>
      <c r="C261" s="115" t="e">
        <v>#N/A</v>
      </c>
      <c r="D261" s="95" t="str">
        <f t="shared" si="30"/>
        <v>2023/5</v>
      </c>
      <c r="E261" s="71">
        <f t="shared" si="36"/>
        <v>10000</v>
      </c>
      <c r="F261" s="74" t="e">
        <f t="shared" si="28"/>
        <v>#N/A</v>
      </c>
      <c r="G261" s="83" t="str">
        <f t="shared" si="31"/>
        <v>2002/04</v>
      </c>
      <c r="H261" s="77" t="str">
        <f t="shared" si="32"/>
        <v>2023/04</v>
      </c>
      <c r="I261" s="100">
        <f>IF(AND(B261&gt;=ドル!$C$2,B261&lt;=ドル!$D$3),E261,0)</f>
        <v>0</v>
      </c>
      <c r="J261" s="100">
        <f t="shared" si="35"/>
        <v>2530000</v>
      </c>
      <c r="K261" s="130" t="e">
        <f>IF(AND(B261&gt;=ドル!$C$2,B261&lt;=ドル!$D$3),J261,NA())</f>
        <v>#N/A</v>
      </c>
      <c r="L261" s="68">
        <f>IF(AND(B261&gt;=ドル!$C$2,B261&lt;=ドル!$D$3),F261,0)</f>
        <v>0</v>
      </c>
      <c r="M261" s="87">
        <f>IFERROR(L261+M260,"")</f>
        <v>23927.839822100152</v>
      </c>
      <c r="N261" s="98">
        <f>IF(AND(B261&gt;=ドル!$C$2,B261&lt;=ドル!$D$3),M261,0)</f>
        <v>0</v>
      </c>
      <c r="O261" s="99" t="e">
        <f t="shared" si="29"/>
        <v>#N/A</v>
      </c>
      <c r="P261" s="49" t="str">
        <f t="shared" si="33"/>
        <v/>
      </c>
      <c r="Q261" s="49" t="str">
        <f t="shared" si="37"/>
        <v/>
      </c>
      <c r="R261" s="35"/>
      <c r="S261" s="35"/>
      <c r="T261" s="35"/>
      <c r="U261" s="35"/>
      <c r="V261" s="35"/>
    </row>
    <row r="262" spans="2:22" ht="10" customHeight="1" x14ac:dyDescent="0.55000000000000004">
      <c r="B262" s="76">
        <v>45107</v>
      </c>
      <c r="C262" s="115" t="e">
        <v>#N/A</v>
      </c>
      <c r="D262" s="95" t="str">
        <f t="shared" si="30"/>
        <v>2023/6</v>
      </c>
      <c r="E262" s="71">
        <f t="shared" si="36"/>
        <v>10000</v>
      </c>
      <c r="F262" s="74" t="e">
        <f t="shared" si="28"/>
        <v>#N/A</v>
      </c>
      <c r="G262" s="83" t="str">
        <f t="shared" si="31"/>
        <v>2002/04</v>
      </c>
      <c r="H262" s="77" t="str">
        <f t="shared" si="32"/>
        <v>2023/04</v>
      </c>
      <c r="I262" s="100">
        <f>IF(AND(B262&gt;=ドル!$C$2,B262&lt;=ドル!$D$3),E262,0)</f>
        <v>0</v>
      </c>
      <c r="J262" s="100">
        <f t="shared" si="35"/>
        <v>2530000</v>
      </c>
      <c r="K262" s="130" t="e">
        <f>IF(AND(B262&gt;=ドル!$C$2,B262&lt;=ドル!$D$3),J262,NA())</f>
        <v>#N/A</v>
      </c>
      <c r="L262" s="68">
        <f>IF(AND(B262&gt;=ドル!$C$2,B262&lt;=ドル!$D$3),F262,0)</f>
        <v>0</v>
      </c>
      <c r="M262" s="87">
        <f>L262+M261</f>
        <v>23927.839822100152</v>
      </c>
      <c r="N262" s="98">
        <f>IF(AND(B262&gt;=ドル!$C$2,B262&lt;=ドル!$D$3),M262,0)</f>
        <v>0</v>
      </c>
      <c r="O262" s="99" t="e">
        <f t="shared" si="29"/>
        <v>#N/A</v>
      </c>
      <c r="P262" s="49" t="str">
        <f t="shared" si="33"/>
        <v/>
      </c>
      <c r="Q262" s="49" t="str">
        <f t="shared" si="37"/>
        <v/>
      </c>
      <c r="R262" s="35"/>
      <c r="S262" s="35"/>
      <c r="T262" s="35"/>
      <c r="U262" s="35"/>
      <c r="V262" s="35"/>
    </row>
    <row r="263" spans="2:22" ht="10" customHeight="1" x14ac:dyDescent="0.55000000000000004">
      <c r="B263" s="111">
        <v>45138</v>
      </c>
      <c r="C263" s="115" t="e">
        <v>#N/A</v>
      </c>
      <c r="D263" s="95" t="str">
        <f t="shared" si="30"/>
        <v>2023/7</v>
      </c>
      <c r="E263" s="71">
        <f t="shared" si="36"/>
        <v>10000</v>
      </c>
      <c r="F263" s="74" t="e">
        <f t="shared" si="28"/>
        <v>#N/A</v>
      </c>
      <c r="G263" s="83" t="str">
        <f t="shared" si="31"/>
        <v>2002/04</v>
      </c>
      <c r="H263" s="77" t="str">
        <f t="shared" si="32"/>
        <v>2023/04</v>
      </c>
      <c r="I263" s="100">
        <f>IF(AND(B263&gt;=ドル!$C$2,B263&lt;=ドル!$D$3),E263,0)</f>
        <v>0</v>
      </c>
      <c r="J263" s="100">
        <f t="shared" si="35"/>
        <v>2530000</v>
      </c>
      <c r="K263" s="130" t="e">
        <f>IF(AND(B263&gt;=ドル!$C$2,B263&lt;=ドル!$D$3),J263,NA())</f>
        <v>#N/A</v>
      </c>
      <c r="L263" s="68">
        <f>IF(AND(B263&gt;=ドル!$C$2,B263&lt;=ドル!$D$3),F263,0)</f>
        <v>0</v>
      </c>
      <c r="M263" s="87">
        <f>IFERROR(L263+M262,"")</f>
        <v>23927.839822100152</v>
      </c>
      <c r="N263" s="98">
        <f>IF(AND(B263&gt;=ドル!$C$2,B263&lt;=ドル!$D$3),M263,0)</f>
        <v>0</v>
      </c>
      <c r="O263" s="99" t="e">
        <f t="shared" si="29"/>
        <v>#N/A</v>
      </c>
      <c r="P263" s="49" t="str">
        <f t="shared" si="33"/>
        <v/>
      </c>
      <c r="Q263" s="49" t="str">
        <f t="shared" si="37"/>
        <v/>
      </c>
      <c r="R263" s="35"/>
      <c r="S263" s="35"/>
      <c r="T263" s="35"/>
      <c r="U263" s="35"/>
      <c r="V263" s="35"/>
    </row>
    <row r="264" spans="2:22" ht="10" customHeight="1" x14ac:dyDescent="0.55000000000000004">
      <c r="B264" s="76">
        <v>45169</v>
      </c>
      <c r="C264" s="115" t="e">
        <v>#N/A</v>
      </c>
      <c r="D264" s="95" t="str">
        <f t="shared" si="30"/>
        <v>2023/8</v>
      </c>
      <c r="E264" s="71">
        <f t="shared" si="36"/>
        <v>10000</v>
      </c>
      <c r="F264" s="74" t="e">
        <f t="shared" ref="F264:F301" si="38">E264/C264</f>
        <v>#N/A</v>
      </c>
      <c r="G264" s="83" t="str">
        <f t="shared" si="31"/>
        <v>2002/04</v>
      </c>
      <c r="H264" s="77" t="str">
        <f t="shared" si="32"/>
        <v>2023/04</v>
      </c>
      <c r="I264" s="100">
        <f>IF(AND(B264&gt;=ドル!$C$2,B264&lt;=ドル!$D$3),E264,0)</f>
        <v>0</v>
      </c>
      <c r="J264" s="100">
        <f t="shared" si="35"/>
        <v>2530000</v>
      </c>
      <c r="K264" s="130" t="e">
        <f>IF(AND(B264&gt;=ドル!$C$2,B264&lt;=ドル!$D$3),J264,NA())</f>
        <v>#N/A</v>
      </c>
      <c r="L264" s="68">
        <f>IF(AND(B264&gt;=ドル!$C$2,B264&lt;=ドル!$D$3),F264,0)</f>
        <v>0</v>
      </c>
      <c r="M264" s="87">
        <f>L264+M263</f>
        <v>23927.839822100152</v>
      </c>
      <c r="N264" s="98">
        <f>IF(AND(B264&gt;=ドル!$C$2,B264&lt;=ドル!$D$3),M264,0)</f>
        <v>0</v>
      </c>
      <c r="O264" s="99" t="e">
        <f t="shared" ref="O264:O301" si="39">IF(C264*N264=0,NA(),C264*N264)</f>
        <v>#N/A</v>
      </c>
      <c r="P264" s="49" t="str">
        <f t="shared" si="33"/>
        <v/>
      </c>
      <c r="Q264" s="49" t="str">
        <f t="shared" si="37"/>
        <v/>
      </c>
      <c r="R264" s="35"/>
      <c r="S264" s="35"/>
      <c r="T264" s="35"/>
      <c r="U264" s="35"/>
      <c r="V264" s="35"/>
    </row>
    <row r="265" spans="2:22" ht="10" customHeight="1" x14ac:dyDescent="0.55000000000000004">
      <c r="B265" s="111">
        <v>45199</v>
      </c>
      <c r="C265" s="115" t="e">
        <v>#N/A</v>
      </c>
      <c r="D265" s="95" t="str">
        <f t="shared" ref="D265:D301" si="40">TEXT(B265,"yyy/m")</f>
        <v>2023/9</v>
      </c>
      <c r="E265" s="71">
        <f t="shared" si="36"/>
        <v>10000</v>
      </c>
      <c r="F265" s="74" t="e">
        <f t="shared" si="38"/>
        <v>#N/A</v>
      </c>
      <c r="G265" s="83" t="str">
        <f t="shared" ref="G265:G301" si="41">TEXT($C$2,"yyyy/mm")</f>
        <v>2002/04</v>
      </c>
      <c r="H265" s="77" t="str">
        <f t="shared" ref="H265:H301" si="42">TEXT($N$6,"yyyy/mm")</f>
        <v>2023/04</v>
      </c>
      <c r="I265" s="100">
        <f>IF(AND(B265&gt;=ドル!$C$2,B265&lt;=ドル!$D$3),E265,0)</f>
        <v>0</v>
      </c>
      <c r="J265" s="100">
        <f t="shared" si="35"/>
        <v>2530000</v>
      </c>
      <c r="K265" s="130" t="e">
        <f>IF(AND(B265&gt;=ドル!$C$2,B265&lt;=ドル!$D$3),J265,NA())</f>
        <v>#N/A</v>
      </c>
      <c r="L265" s="68">
        <f>IF(AND(B265&gt;=ドル!$C$2,B265&lt;=ドル!$D$3),F265,0)</f>
        <v>0</v>
      </c>
      <c r="M265" s="87">
        <f>IFERROR(L265+M264,"")</f>
        <v>23927.839822100152</v>
      </c>
      <c r="N265" s="98">
        <f>IF(AND(B265&gt;=ドル!$C$2,B265&lt;=ドル!$D$3),M265,0)</f>
        <v>0</v>
      </c>
      <c r="O265" s="99" t="e">
        <f t="shared" si="39"/>
        <v>#N/A</v>
      </c>
      <c r="P265" s="49" t="str">
        <f t="shared" ref="P265:P301" si="43">IF(D265=$P$6,N265,"")</f>
        <v/>
      </c>
      <c r="Q265" s="49" t="str">
        <f t="shared" si="37"/>
        <v/>
      </c>
      <c r="R265" s="35"/>
      <c r="S265" s="35"/>
      <c r="T265" s="35"/>
      <c r="U265" s="35"/>
      <c r="V265" s="35"/>
    </row>
    <row r="266" spans="2:22" ht="10" customHeight="1" x14ac:dyDescent="0.55000000000000004">
      <c r="B266" s="76">
        <v>45230</v>
      </c>
      <c r="C266" s="115" t="e">
        <v>#N/A</v>
      </c>
      <c r="D266" s="95" t="str">
        <f t="shared" si="40"/>
        <v>2023/10</v>
      </c>
      <c r="E266" s="71">
        <f t="shared" si="36"/>
        <v>10000</v>
      </c>
      <c r="F266" s="74" t="e">
        <f t="shared" si="38"/>
        <v>#N/A</v>
      </c>
      <c r="G266" s="83" t="str">
        <f t="shared" si="41"/>
        <v>2002/04</v>
      </c>
      <c r="H266" s="77" t="str">
        <f t="shared" si="42"/>
        <v>2023/04</v>
      </c>
      <c r="I266" s="100">
        <f>IF(AND(B266&gt;=ドル!$C$2,B266&lt;=ドル!$D$3),E266,0)</f>
        <v>0</v>
      </c>
      <c r="J266" s="100">
        <f t="shared" ref="J266:J301" si="44">I265+J265</f>
        <v>2530000</v>
      </c>
      <c r="K266" s="130" t="e">
        <f>IF(AND(B266&gt;=ドル!$C$2,B266&lt;=ドル!$D$3),J266,NA())</f>
        <v>#N/A</v>
      </c>
      <c r="L266" s="68">
        <f>IF(AND(B266&gt;=ドル!$C$2,B266&lt;=ドル!$D$3),F266,0)</f>
        <v>0</v>
      </c>
      <c r="M266" s="87">
        <f>L266+M265</f>
        <v>23927.839822100152</v>
      </c>
      <c r="N266" s="98">
        <f>IF(AND(B266&gt;=ドル!$C$2,B266&lt;=ドル!$D$3),M266,0)</f>
        <v>0</v>
      </c>
      <c r="O266" s="99" t="e">
        <f t="shared" si="39"/>
        <v>#N/A</v>
      </c>
      <c r="P266" s="49" t="str">
        <f t="shared" si="43"/>
        <v/>
      </c>
      <c r="Q266" s="49" t="str">
        <f t="shared" si="37"/>
        <v/>
      </c>
      <c r="R266" s="35"/>
      <c r="S266" s="35"/>
      <c r="T266" s="35"/>
      <c r="U266" s="35"/>
      <c r="V266" s="35"/>
    </row>
    <row r="267" spans="2:22" ht="10" customHeight="1" x14ac:dyDescent="0.55000000000000004">
      <c r="B267" s="111">
        <v>45260</v>
      </c>
      <c r="C267" s="115" t="e">
        <v>#N/A</v>
      </c>
      <c r="D267" s="95" t="str">
        <f t="shared" si="40"/>
        <v>2023/11</v>
      </c>
      <c r="E267" s="71">
        <f t="shared" ref="E267:E301" si="45">E266</f>
        <v>10000</v>
      </c>
      <c r="F267" s="74" t="e">
        <f t="shared" si="38"/>
        <v>#N/A</v>
      </c>
      <c r="G267" s="83" t="str">
        <f t="shared" si="41"/>
        <v>2002/04</v>
      </c>
      <c r="H267" s="77" t="str">
        <f t="shared" si="42"/>
        <v>2023/04</v>
      </c>
      <c r="I267" s="100">
        <f>IF(AND(B267&gt;=ドル!$C$2,B267&lt;=ドル!$D$3),E267,0)</f>
        <v>0</v>
      </c>
      <c r="J267" s="100">
        <f t="shared" si="44"/>
        <v>2530000</v>
      </c>
      <c r="K267" s="130" t="e">
        <f>IF(AND(B267&gt;=ドル!$C$2,B267&lt;=ドル!$D$3),J267,NA())</f>
        <v>#N/A</v>
      </c>
      <c r="L267" s="68">
        <f>IF(AND(B267&gt;=ドル!$C$2,B267&lt;=ドル!$D$3),F267,0)</f>
        <v>0</v>
      </c>
      <c r="M267" s="87">
        <f>IFERROR(L267+M266,"")</f>
        <v>23927.839822100152</v>
      </c>
      <c r="N267" s="98">
        <f>IF(AND(B267&gt;=ドル!$C$2,B267&lt;=ドル!$D$3),M267,0)</f>
        <v>0</v>
      </c>
      <c r="O267" s="99" t="e">
        <f t="shared" si="39"/>
        <v>#N/A</v>
      </c>
      <c r="P267" s="49" t="str">
        <f t="shared" si="43"/>
        <v/>
      </c>
      <c r="Q267" s="49" t="str">
        <f t="shared" si="37"/>
        <v/>
      </c>
      <c r="R267" s="35"/>
      <c r="S267" s="35"/>
      <c r="T267" s="35"/>
      <c r="U267" s="35"/>
      <c r="V267" s="35"/>
    </row>
    <row r="268" spans="2:22" ht="10" customHeight="1" x14ac:dyDescent="0.55000000000000004">
      <c r="B268" s="76">
        <v>45291</v>
      </c>
      <c r="C268" s="115" t="e">
        <v>#N/A</v>
      </c>
      <c r="D268" s="95" t="str">
        <f t="shared" si="40"/>
        <v>2023/12</v>
      </c>
      <c r="E268" s="71">
        <f t="shared" si="45"/>
        <v>10000</v>
      </c>
      <c r="F268" s="74" t="e">
        <f t="shared" si="38"/>
        <v>#N/A</v>
      </c>
      <c r="G268" s="83" t="str">
        <f t="shared" si="41"/>
        <v>2002/04</v>
      </c>
      <c r="H268" s="77" t="str">
        <f t="shared" si="42"/>
        <v>2023/04</v>
      </c>
      <c r="I268" s="100">
        <f>IF(AND(B268&gt;=ドル!$C$2,B268&lt;=ドル!$D$3),E268,0)</f>
        <v>0</v>
      </c>
      <c r="J268" s="100">
        <f t="shared" si="44"/>
        <v>2530000</v>
      </c>
      <c r="K268" s="130" t="e">
        <f>IF(AND(B268&gt;=ドル!$C$2,B268&lt;=ドル!$D$3),J268,NA())</f>
        <v>#N/A</v>
      </c>
      <c r="L268" s="68">
        <f>IF(AND(B268&gt;=ドル!$C$2,B268&lt;=ドル!$D$3),F268,0)</f>
        <v>0</v>
      </c>
      <c r="M268" s="87">
        <f>L268+M267</f>
        <v>23927.839822100152</v>
      </c>
      <c r="N268" s="98">
        <f>IF(AND(B268&gt;=ドル!$C$2,B268&lt;=ドル!$D$3),M268,0)</f>
        <v>0</v>
      </c>
      <c r="O268" s="99" t="e">
        <f t="shared" si="39"/>
        <v>#N/A</v>
      </c>
      <c r="P268" s="49" t="str">
        <f t="shared" si="43"/>
        <v/>
      </c>
      <c r="Q268" s="49" t="str">
        <f t="shared" si="37"/>
        <v/>
      </c>
      <c r="R268" s="35"/>
      <c r="S268" s="35"/>
      <c r="T268" s="35"/>
      <c r="U268" s="35"/>
      <c r="V268" s="35"/>
    </row>
    <row r="269" spans="2:22" ht="10" customHeight="1" x14ac:dyDescent="0.55000000000000004">
      <c r="B269" s="111">
        <v>45322</v>
      </c>
      <c r="C269" s="115" t="e">
        <v>#N/A</v>
      </c>
      <c r="D269" s="95" t="str">
        <f t="shared" si="40"/>
        <v>2024/1</v>
      </c>
      <c r="E269" s="71">
        <f t="shared" si="45"/>
        <v>10000</v>
      </c>
      <c r="F269" s="74" t="e">
        <f t="shared" si="38"/>
        <v>#N/A</v>
      </c>
      <c r="G269" s="83" t="str">
        <f t="shared" si="41"/>
        <v>2002/04</v>
      </c>
      <c r="H269" s="77" t="str">
        <f t="shared" si="42"/>
        <v>2023/04</v>
      </c>
      <c r="I269" s="100">
        <f>IF(AND(B269&gt;=ドル!$C$2,B269&lt;=ドル!$D$3),E269,0)</f>
        <v>0</v>
      </c>
      <c r="J269" s="100">
        <f t="shared" si="44"/>
        <v>2530000</v>
      </c>
      <c r="K269" s="130" t="e">
        <f>IF(AND(B269&gt;=ドル!$C$2,B269&lt;=ドル!$D$3),J269,NA())</f>
        <v>#N/A</v>
      </c>
      <c r="L269" s="68">
        <f>IF(AND(B269&gt;=ドル!$C$2,B269&lt;=ドル!$D$3),F269,0)</f>
        <v>0</v>
      </c>
      <c r="M269" s="87">
        <f>IFERROR(L269+M268,"")</f>
        <v>23927.839822100152</v>
      </c>
      <c r="N269" s="98">
        <f>IF(AND(B269&gt;=ドル!$C$2,B269&lt;=ドル!$D$3),M269,0)</f>
        <v>0</v>
      </c>
      <c r="O269" s="99" t="e">
        <f t="shared" si="39"/>
        <v>#N/A</v>
      </c>
      <c r="P269" s="49" t="str">
        <f t="shared" si="43"/>
        <v/>
      </c>
      <c r="Q269" s="49" t="str">
        <f t="shared" si="37"/>
        <v/>
      </c>
      <c r="R269" s="35"/>
      <c r="S269" s="35"/>
      <c r="T269" s="35"/>
      <c r="U269" s="35"/>
      <c r="V269" s="35"/>
    </row>
    <row r="270" spans="2:22" ht="10" customHeight="1" x14ac:dyDescent="0.55000000000000004">
      <c r="B270" s="76">
        <v>45351</v>
      </c>
      <c r="C270" s="115" t="e">
        <v>#N/A</v>
      </c>
      <c r="D270" s="95" t="str">
        <f t="shared" si="40"/>
        <v>2024/2</v>
      </c>
      <c r="E270" s="71">
        <f t="shared" si="45"/>
        <v>10000</v>
      </c>
      <c r="F270" s="74" t="e">
        <f t="shared" si="38"/>
        <v>#N/A</v>
      </c>
      <c r="G270" s="83" t="str">
        <f t="shared" si="41"/>
        <v>2002/04</v>
      </c>
      <c r="H270" s="77" t="str">
        <f t="shared" si="42"/>
        <v>2023/04</v>
      </c>
      <c r="I270" s="100">
        <f>IF(AND(B270&gt;=ドル!$C$2,B270&lt;=ドル!$D$3),E270,0)</f>
        <v>0</v>
      </c>
      <c r="J270" s="100">
        <f t="shared" si="44"/>
        <v>2530000</v>
      </c>
      <c r="K270" s="130" t="e">
        <f>IF(AND(B270&gt;=ドル!$C$2,B270&lt;=ドル!$D$3),J270,NA())</f>
        <v>#N/A</v>
      </c>
      <c r="L270" s="68">
        <f>IF(AND(B270&gt;=ドル!$C$2,B270&lt;=ドル!$D$3),F270,0)</f>
        <v>0</v>
      </c>
      <c r="M270" s="87">
        <f>L270+M269</f>
        <v>23927.839822100152</v>
      </c>
      <c r="N270" s="98">
        <f>IF(AND(B270&gt;=ドル!$C$2,B270&lt;=ドル!$D$3),M270,0)</f>
        <v>0</v>
      </c>
      <c r="O270" s="99" t="e">
        <f t="shared" si="39"/>
        <v>#N/A</v>
      </c>
      <c r="P270" s="49" t="str">
        <f t="shared" si="43"/>
        <v/>
      </c>
      <c r="Q270" s="49" t="str">
        <f t="shared" si="37"/>
        <v/>
      </c>
      <c r="R270" s="35"/>
      <c r="S270" s="35"/>
      <c r="T270" s="35"/>
      <c r="U270" s="35"/>
      <c r="V270" s="35"/>
    </row>
    <row r="271" spans="2:22" s="110" customFormat="1" ht="10" customHeight="1" x14ac:dyDescent="0.55000000000000004">
      <c r="B271" s="112">
        <v>45382</v>
      </c>
      <c r="C271" s="116" t="e">
        <v>#N/A</v>
      </c>
      <c r="D271" s="102" t="str">
        <f t="shared" si="40"/>
        <v>2024/3</v>
      </c>
      <c r="E271" s="103">
        <f t="shared" si="45"/>
        <v>10000</v>
      </c>
      <c r="F271" s="104" t="e">
        <f t="shared" si="38"/>
        <v>#N/A</v>
      </c>
      <c r="G271" s="102" t="str">
        <f t="shared" si="41"/>
        <v>2002/04</v>
      </c>
      <c r="H271" s="105" t="str">
        <f t="shared" si="42"/>
        <v>2023/04</v>
      </c>
      <c r="I271" s="106">
        <f>IF(AND(B271&gt;=ドル!$C$2,B271&lt;=ドル!$D$3),E271,0)</f>
        <v>0</v>
      </c>
      <c r="J271" s="106">
        <f t="shared" si="44"/>
        <v>2530000</v>
      </c>
      <c r="K271" s="132" t="e">
        <f>IF(AND(B271&gt;=ドル!$C$2,B271&lt;=ドル!$D$3),J271,NA())</f>
        <v>#N/A</v>
      </c>
      <c r="L271" s="67">
        <f>IF(AND(B271&gt;=ドル!$C$2,B271&lt;=ドル!$D$3),F271,0)</f>
        <v>0</v>
      </c>
      <c r="M271" s="107">
        <f>L271+M270</f>
        <v>23927.839822100152</v>
      </c>
      <c r="N271" s="108">
        <f>IF(AND(B271&gt;=ドル!$C$2,B271&lt;=ドル!$D$3),M271,0)</f>
        <v>0</v>
      </c>
      <c r="O271" s="109" t="e">
        <f t="shared" si="39"/>
        <v>#N/A</v>
      </c>
      <c r="P271" s="127" t="str">
        <f t="shared" si="43"/>
        <v/>
      </c>
      <c r="Q271" s="127" t="str">
        <f t="shared" si="37"/>
        <v/>
      </c>
    </row>
    <row r="272" spans="2:22" ht="10" customHeight="1" x14ac:dyDescent="0.55000000000000004">
      <c r="B272" s="76"/>
      <c r="C272" s="115"/>
      <c r="D272" s="95" t="str">
        <f t="shared" si="40"/>
        <v>1900/1</v>
      </c>
      <c r="E272" s="71">
        <f t="shared" si="45"/>
        <v>10000</v>
      </c>
      <c r="F272" s="74" t="e">
        <f t="shared" si="38"/>
        <v>#DIV/0!</v>
      </c>
      <c r="G272" s="83" t="str">
        <f t="shared" si="41"/>
        <v>2002/04</v>
      </c>
      <c r="H272" s="77" t="str">
        <f t="shared" si="42"/>
        <v>2023/04</v>
      </c>
      <c r="I272" s="100">
        <f>IF(AND(B272&gt;=ドル!$C$2,B272&lt;=ドル!$D$3),E272,0)</f>
        <v>0</v>
      </c>
      <c r="J272" s="100">
        <f t="shared" si="44"/>
        <v>2530000</v>
      </c>
      <c r="K272" s="130" t="e">
        <f>IF(AND(B272&gt;=ドル!$C$2,B272&lt;=ドル!$D$3),J272,NA())</f>
        <v>#N/A</v>
      </c>
      <c r="L272" s="68">
        <f>IF(AND(B272&gt;=ドル!$C$2,B272&lt;=ドル!$D$3),F272,0)</f>
        <v>0</v>
      </c>
      <c r="M272" s="87">
        <f>IFERROR(L272+M271,"")</f>
        <v>23927.839822100152</v>
      </c>
      <c r="N272" s="98">
        <f>IF(AND(B272&gt;=ドル!$C$2,B272&lt;=ドル!$D$3),M272,0)</f>
        <v>0</v>
      </c>
      <c r="O272" s="99" t="e">
        <f t="shared" si="39"/>
        <v>#N/A</v>
      </c>
      <c r="P272" s="49" t="str">
        <f t="shared" si="43"/>
        <v/>
      </c>
      <c r="Q272" s="49" t="str">
        <f t="shared" si="37"/>
        <v/>
      </c>
      <c r="R272" s="35"/>
      <c r="S272" s="35"/>
      <c r="T272" s="35"/>
      <c r="U272" s="35"/>
      <c r="V272" s="35"/>
    </row>
    <row r="273" spans="2:22" ht="10" customHeight="1" x14ac:dyDescent="0.55000000000000004">
      <c r="B273" s="76"/>
      <c r="C273" s="115"/>
      <c r="D273" s="95" t="str">
        <f t="shared" si="40"/>
        <v>1900/1</v>
      </c>
      <c r="E273" s="71">
        <f t="shared" si="45"/>
        <v>10000</v>
      </c>
      <c r="F273" s="74" t="e">
        <f t="shared" si="38"/>
        <v>#DIV/0!</v>
      </c>
      <c r="G273" s="83" t="str">
        <f t="shared" si="41"/>
        <v>2002/04</v>
      </c>
      <c r="H273" s="77" t="str">
        <f t="shared" si="42"/>
        <v>2023/04</v>
      </c>
      <c r="I273" s="100">
        <f>IF(AND(B273&gt;=ドル!$C$2,B273&lt;=ドル!$D$3),E273,0)</f>
        <v>0</v>
      </c>
      <c r="J273" s="100">
        <f t="shared" si="44"/>
        <v>2530000</v>
      </c>
      <c r="K273" s="130" t="e">
        <f>IF(AND(B273&gt;=ドル!$C$2,B273&lt;=ドル!$D$3),J273,NA())</f>
        <v>#N/A</v>
      </c>
      <c r="L273" s="68">
        <f>IF(AND(B273&gt;=ドル!$C$2,B273&lt;=ドル!$D$3),F273,0)</f>
        <v>0</v>
      </c>
      <c r="M273" s="87">
        <f>L273+M272</f>
        <v>23927.839822100152</v>
      </c>
      <c r="N273" s="98">
        <f>IF(AND(B273&gt;=ドル!$C$2,B273&lt;=ドル!$D$3),M273,0)</f>
        <v>0</v>
      </c>
      <c r="O273" s="99" t="e">
        <f t="shared" si="39"/>
        <v>#N/A</v>
      </c>
      <c r="P273" s="49" t="str">
        <f t="shared" si="43"/>
        <v/>
      </c>
      <c r="Q273" s="49" t="str">
        <f t="shared" si="37"/>
        <v/>
      </c>
      <c r="R273" s="35"/>
      <c r="S273" s="35"/>
      <c r="T273" s="35"/>
      <c r="U273" s="35"/>
      <c r="V273" s="35"/>
    </row>
    <row r="274" spans="2:22" ht="10" customHeight="1" x14ac:dyDescent="0.55000000000000004">
      <c r="B274" s="76"/>
      <c r="C274" s="115"/>
      <c r="D274" s="95" t="str">
        <f t="shared" si="40"/>
        <v>1900/1</v>
      </c>
      <c r="E274" s="71">
        <f t="shared" si="45"/>
        <v>10000</v>
      </c>
      <c r="F274" s="74" t="e">
        <f t="shared" si="38"/>
        <v>#DIV/0!</v>
      </c>
      <c r="G274" s="83" t="str">
        <f t="shared" si="41"/>
        <v>2002/04</v>
      </c>
      <c r="H274" s="77" t="str">
        <f t="shared" si="42"/>
        <v>2023/04</v>
      </c>
      <c r="I274" s="100">
        <f>IF(AND(B274&gt;=ドル!$C$2,B274&lt;=ドル!$D$3),E274,0)</f>
        <v>0</v>
      </c>
      <c r="J274" s="100">
        <f t="shared" si="44"/>
        <v>2530000</v>
      </c>
      <c r="K274" s="130" t="e">
        <f>IF(AND(B274&gt;=ドル!$C$2,B274&lt;=ドル!$D$3),J274,NA())</f>
        <v>#N/A</v>
      </c>
      <c r="L274" s="68">
        <f>IF(AND(B274&gt;=ドル!$C$2,B274&lt;=ドル!$D$3),F274,0)</f>
        <v>0</v>
      </c>
      <c r="M274" s="87">
        <f>IFERROR(L274+M273,"")</f>
        <v>23927.839822100152</v>
      </c>
      <c r="N274" s="98">
        <f>IF(AND(B274&gt;=ドル!$C$2,B274&lt;=ドル!$D$3),M274,0)</f>
        <v>0</v>
      </c>
      <c r="O274" s="99" t="e">
        <f t="shared" si="39"/>
        <v>#N/A</v>
      </c>
      <c r="P274" s="49" t="str">
        <f t="shared" si="43"/>
        <v/>
      </c>
      <c r="Q274" s="49" t="str">
        <f t="shared" si="37"/>
        <v/>
      </c>
      <c r="R274" s="35"/>
      <c r="S274" s="35"/>
      <c r="T274" s="35"/>
      <c r="U274" s="35"/>
      <c r="V274" s="35"/>
    </row>
    <row r="275" spans="2:22" ht="10" customHeight="1" x14ac:dyDescent="0.55000000000000004">
      <c r="B275" s="76"/>
      <c r="C275" s="115"/>
      <c r="D275" s="95" t="str">
        <f t="shared" si="40"/>
        <v>1900/1</v>
      </c>
      <c r="E275" s="71">
        <f t="shared" si="45"/>
        <v>10000</v>
      </c>
      <c r="F275" s="74" t="e">
        <f t="shared" si="38"/>
        <v>#DIV/0!</v>
      </c>
      <c r="G275" s="83" t="str">
        <f t="shared" si="41"/>
        <v>2002/04</v>
      </c>
      <c r="H275" s="77" t="str">
        <f t="shared" si="42"/>
        <v>2023/04</v>
      </c>
      <c r="I275" s="100">
        <f>IF(AND(B275&gt;=ドル!$C$2,B275&lt;=ドル!$D$3),E275,0)</f>
        <v>0</v>
      </c>
      <c r="J275" s="100">
        <f t="shared" si="44"/>
        <v>2530000</v>
      </c>
      <c r="K275" s="130" t="e">
        <f>IF(AND(B275&gt;=ドル!$C$2,B275&lt;=ドル!$D$3),J275,NA())</f>
        <v>#N/A</v>
      </c>
      <c r="L275" s="68">
        <f>IF(AND(B275&gt;=ドル!$C$2,B275&lt;=ドル!$D$3),F275,0)</f>
        <v>0</v>
      </c>
      <c r="M275" s="87">
        <f>L275+M274</f>
        <v>23927.839822100152</v>
      </c>
      <c r="N275" s="98">
        <f>IF(AND(B275&gt;=ドル!$C$2,B275&lt;=ドル!$D$3),M275,0)</f>
        <v>0</v>
      </c>
      <c r="O275" s="99" t="e">
        <f t="shared" si="39"/>
        <v>#N/A</v>
      </c>
      <c r="P275" s="49" t="str">
        <f t="shared" si="43"/>
        <v/>
      </c>
      <c r="Q275" s="49" t="str">
        <f t="shared" si="37"/>
        <v/>
      </c>
      <c r="R275" s="35"/>
      <c r="S275" s="35"/>
      <c r="T275" s="35"/>
      <c r="U275" s="35"/>
      <c r="V275" s="35"/>
    </row>
    <row r="276" spans="2:22" ht="10" customHeight="1" x14ac:dyDescent="0.55000000000000004">
      <c r="B276" s="76"/>
      <c r="C276" s="115"/>
      <c r="D276" s="95" t="str">
        <f t="shared" si="40"/>
        <v>1900/1</v>
      </c>
      <c r="E276" s="71">
        <f t="shared" si="45"/>
        <v>10000</v>
      </c>
      <c r="F276" s="74" t="e">
        <f t="shared" si="38"/>
        <v>#DIV/0!</v>
      </c>
      <c r="G276" s="83" t="str">
        <f t="shared" si="41"/>
        <v>2002/04</v>
      </c>
      <c r="H276" s="77" t="str">
        <f t="shared" si="42"/>
        <v>2023/04</v>
      </c>
      <c r="I276" s="100">
        <f>IF(AND(B276&gt;=ドル!$C$2,B276&lt;=ドル!$D$3),E276,0)</f>
        <v>0</v>
      </c>
      <c r="J276" s="100">
        <f t="shared" si="44"/>
        <v>2530000</v>
      </c>
      <c r="K276" s="130" t="e">
        <f>IF(AND(B276&gt;=ドル!$C$2,B276&lt;=ドル!$D$3),J276,NA())</f>
        <v>#N/A</v>
      </c>
      <c r="L276" s="68">
        <f>IF(AND(B276&gt;=ドル!$C$2,B276&lt;=ドル!$D$3),F276,0)</f>
        <v>0</v>
      </c>
      <c r="M276" s="87">
        <f>IFERROR(L276+M275,"")</f>
        <v>23927.839822100152</v>
      </c>
      <c r="N276" s="98">
        <f>IF(AND(B276&gt;=ドル!$C$2,B276&lt;=ドル!$D$3),M276,0)</f>
        <v>0</v>
      </c>
      <c r="O276" s="99" t="e">
        <f t="shared" si="39"/>
        <v>#N/A</v>
      </c>
      <c r="P276" s="49" t="str">
        <f t="shared" si="43"/>
        <v/>
      </c>
      <c r="Q276" s="49" t="str">
        <f t="shared" si="37"/>
        <v/>
      </c>
      <c r="R276" s="35"/>
      <c r="S276" s="35"/>
      <c r="T276" s="35"/>
      <c r="U276" s="35"/>
      <c r="V276" s="35"/>
    </row>
    <row r="277" spans="2:22" ht="10" customHeight="1" x14ac:dyDescent="0.55000000000000004">
      <c r="B277" s="76"/>
      <c r="C277" s="115"/>
      <c r="D277" s="95" t="str">
        <f t="shared" si="40"/>
        <v>1900/1</v>
      </c>
      <c r="E277" s="71">
        <f t="shared" si="45"/>
        <v>10000</v>
      </c>
      <c r="F277" s="74" t="e">
        <f t="shared" si="38"/>
        <v>#DIV/0!</v>
      </c>
      <c r="G277" s="83" t="str">
        <f t="shared" si="41"/>
        <v>2002/04</v>
      </c>
      <c r="H277" s="77" t="str">
        <f t="shared" si="42"/>
        <v>2023/04</v>
      </c>
      <c r="I277" s="100">
        <f>IF(AND(B277&gt;=ドル!$C$2,B277&lt;=ドル!$D$3),E277,0)</f>
        <v>0</v>
      </c>
      <c r="J277" s="100">
        <f t="shared" si="44"/>
        <v>2530000</v>
      </c>
      <c r="K277" s="130" t="e">
        <f>IF(AND(B277&gt;=ドル!$C$2,B277&lt;=ドル!$D$3),J277,NA())</f>
        <v>#N/A</v>
      </c>
      <c r="L277" s="68">
        <f>IF(AND(B277&gt;=ドル!$C$2,B277&lt;=ドル!$D$3),F277,0)</f>
        <v>0</v>
      </c>
      <c r="M277" s="87">
        <f>L277+M276</f>
        <v>23927.839822100152</v>
      </c>
      <c r="N277" s="98">
        <f>IF(AND(B277&gt;=ドル!$C$2,B277&lt;=ドル!$D$3),M277,0)</f>
        <v>0</v>
      </c>
      <c r="O277" s="99" t="e">
        <f t="shared" si="39"/>
        <v>#N/A</v>
      </c>
      <c r="P277" s="49" t="str">
        <f t="shared" si="43"/>
        <v/>
      </c>
      <c r="Q277" s="49" t="str">
        <f t="shared" si="37"/>
        <v/>
      </c>
      <c r="R277" s="35"/>
      <c r="S277" s="35"/>
      <c r="T277" s="35"/>
      <c r="U277" s="35"/>
      <c r="V277" s="35"/>
    </row>
    <row r="278" spans="2:22" ht="10" customHeight="1" x14ac:dyDescent="0.55000000000000004">
      <c r="B278" s="76"/>
      <c r="C278" s="115"/>
      <c r="D278" s="95" t="str">
        <f t="shared" si="40"/>
        <v>1900/1</v>
      </c>
      <c r="E278" s="71">
        <f t="shared" si="45"/>
        <v>10000</v>
      </c>
      <c r="F278" s="74" t="e">
        <f t="shared" si="38"/>
        <v>#DIV/0!</v>
      </c>
      <c r="G278" s="83" t="str">
        <f t="shared" si="41"/>
        <v>2002/04</v>
      </c>
      <c r="H278" s="77" t="str">
        <f t="shared" si="42"/>
        <v>2023/04</v>
      </c>
      <c r="I278" s="100">
        <f>IF(AND(B278&gt;=ドル!$C$2,B278&lt;=ドル!$D$3),E278,0)</f>
        <v>0</v>
      </c>
      <c r="J278" s="100">
        <f t="shared" si="44"/>
        <v>2530000</v>
      </c>
      <c r="K278" s="130" t="e">
        <f>IF(AND(B278&gt;=ドル!$C$2,B278&lt;=ドル!$D$3),J278,NA())</f>
        <v>#N/A</v>
      </c>
      <c r="L278" s="68">
        <f>IF(AND(B278&gt;=ドル!$C$2,B278&lt;=ドル!$D$3),F278,0)</f>
        <v>0</v>
      </c>
      <c r="M278" s="87">
        <f>IFERROR(L278+M277,"")</f>
        <v>23927.839822100152</v>
      </c>
      <c r="N278" s="98">
        <f>IF(AND(B278&gt;=ドル!$C$2,B278&lt;=ドル!$D$3),M278,0)</f>
        <v>0</v>
      </c>
      <c r="O278" s="99" t="e">
        <f t="shared" si="39"/>
        <v>#N/A</v>
      </c>
      <c r="P278" s="49" t="str">
        <f t="shared" si="43"/>
        <v/>
      </c>
      <c r="Q278" s="49" t="str">
        <f t="shared" si="37"/>
        <v/>
      </c>
      <c r="R278" s="35"/>
      <c r="S278" s="35"/>
      <c r="T278" s="35"/>
      <c r="U278" s="35"/>
      <c r="V278" s="35"/>
    </row>
    <row r="279" spans="2:22" ht="10" customHeight="1" x14ac:dyDescent="0.55000000000000004">
      <c r="B279" s="76"/>
      <c r="C279" s="115"/>
      <c r="D279" s="95" t="str">
        <f t="shared" si="40"/>
        <v>1900/1</v>
      </c>
      <c r="E279" s="71">
        <f t="shared" si="45"/>
        <v>10000</v>
      </c>
      <c r="F279" s="74" t="e">
        <f t="shared" si="38"/>
        <v>#DIV/0!</v>
      </c>
      <c r="G279" s="83" t="str">
        <f t="shared" si="41"/>
        <v>2002/04</v>
      </c>
      <c r="H279" s="77" t="str">
        <f t="shared" si="42"/>
        <v>2023/04</v>
      </c>
      <c r="I279" s="100">
        <f>IF(AND(B279&gt;=ドル!$C$2,B279&lt;=ドル!$D$3),E279,0)</f>
        <v>0</v>
      </c>
      <c r="J279" s="100">
        <f t="shared" si="44"/>
        <v>2530000</v>
      </c>
      <c r="K279" s="130" t="e">
        <f>IF(AND(B279&gt;=ドル!$C$2,B279&lt;=ドル!$D$3),J279,NA())</f>
        <v>#N/A</v>
      </c>
      <c r="L279" s="68">
        <f>IF(AND(B279&gt;=ドル!$C$2,B279&lt;=ドル!$D$3),F279,0)</f>
        <v>0</v>
      </c>
      <c r="M279" s="87">
        <f>L279+M278</f>
        <v>23927.839822100152</v>
      </c>
      <c r="N279" s="98">
        <f>IF(AND(B279&gt;=ドル!$C$2,B279&lt;=ドル!$D$3),M279,0)</f>
        <v>0</v>
      </c>
      <c r="O279" s="99" t="e">
        <f t="shared" si="39"/>
        <v>#N/A</v>
      </c>
      <c r="P279" s="49" t="str">
        <f t="shared" si="43"/>
        <v/>
      </c>
      <c r="Q279" s="49" t="str">
        <f t="shared" si="37"/>
        <v/>
      </c>
      <c r="R279" s="35"/>
      <c r="S279" s="35"/>
      <c r="T279" s="35"/>
      <c r="U279" s="35"/>
      <c r="V279" s="35"/>
    </row>
    <row r="280" spans="2:22" ht="10" customHeight="1" x14ac:dyDescent="0.55000000000000004">
      <c r="B280" s="76"/>
      <c r="C280" s="115"/>
      <c r="D280" s="95" t="str">
        <f t="shared" si="40"/>
        <v>1900/1</v>
      </c>
      <c r="E280" s="71">
        <f t="shared" si="45"/>
        <v>10000</v>
      </c>
      <c r="F280" s="74" t="e">
        <f t="shared" si="38"/>
        <v>#DIV/0!</v>
      </c>
      <c r="G280" s="83" t="str">
        <f t="shared" si="41"/>
        <v>2002/04</v>
      </c>
      <c r="H280" s="77" t="str">
        <f t="shared" si="42"/>
        <v>2023/04</v>
      </c>
      <c r="I280" s="100">
        <f>IF(AND(B280&gt;=ドル!$C$2,B280&lt;=ドル!$D$3),E280,0)</f>
        <v>0</v>
      </c>
      <c r="J280" s="100">
        <f t="shared" si="44"/>
        <v>2530000</v>
      </c>
      <c r="K280" s="130" t="e">
        <f>IF(AND(B280&gt;=ドル!$C$2,B280&lt;=ドル!$D$3),J280,NA())</f>
        <v>#N/A</v>
      </c>
      <c r="L280" s="68">
        <f>IF(AND(B280&gt;=ドル!$C$2,B280&lt;=ドル!$D$3),F280,0)</f>
        <v>0</v>
      </c>
      <c r="M280" s="87">
        <f>IFERROR(L280+M279,"")</f>
        <v>23927.839822100152</v>
      </c>
      <c r="N280" s="98">
        <f>IF(AND(B280&gt;=ドル!$C$2,B280&lt;=ドル!$D$3),M280,0)</f>
        <v>0</v>
      </c>
      <c r="O280" s="99" t="e">
        <f t="shared" si="39"/>
        <v>#N/A</v>
      </c>
      <c r="P280" s="49" t="str">
        <f t="shared" si="43"/>
        <v/>
      </c>
      <c r="Q280" s="49" t="str">
        <f t="shared" si="37"/>
        <v/>
      </c>
      <c r="R280" s="35"/>
      <c r="S280" s="35"/>
      <c r="T280" s="35"/>
      <c r="U280" s="35"/>
      <c r="V280" s="35"/>
    </row>
    <row r="281" spans="2:22" ht="10" customHeight="1" x14ac:dyDescent="0.55000000000000004">
      <c r="B281" s="76"/>
      <c r="C281" s="115"/>
      <c r="D281" s="95" t="str">
        <f t="shared" si="40"/>
        <v>1900/1</v>
      </c>
      <c r="E281" s="71">
        <f t="shared" si="45"/>
        <v>10000</v>
      </c>
      <c r="F281" s="74" t="e">
        <f t="shared" si="38"/>
        <v>#DIV/0!</v>
      </c>
      <c r="G281" s="83" t="str">
        <f t="shared" si="41"/>
        <v>2002/04</v>
      </c>
      <c r="H281" s="77" t="str">
        <f t="shared" si="42"/>
        <v>2023/04</v>
      </c>
      <c r="I281" s="100">
        <f>IF(AND(B281&gt;=ドル!$C$2,B281&lt;=ドル!$D$3),E281,0)</f>
        <v>0</v>
      </c>
      <c r="J281" s="100">
        <f t="shared" si="44"/>
        <v>2530000</v>
      </c>
      <c r="K281" s="130" t="e">
        <f>IF(AND(B281&gt;=ドル!$C$2,B281&lt;=ドル!$D$3),J281,NA())</f>
        <v>#N/A</v>
      </c>
      <c r="L281" s="68">
        <f>IF(AND(B281&gt;=ドル!$C$2,B281&lt;=ドル!$D$3),F281,0)</f>
        <v>0</v>
      </c>
      <c r="M281" s="87">
        <f>L281+M280</f>
        <v>23927.839822100152</v>
      </c>
      <c r="N281" s="98">
        <f>IF(AND(B281&gt;=ドル!$C$2,B281&lt;=ドル!$D$3),M281,0)</f>
        <v>0</v>
      </c>
      <c r="O281" s="99" t="e">
        <f t="shared" si="39"/>
        <v>#N/A</v>
      </c>
      <c r="P281" s="49" t="str">
        <f t="shared" si="43"/>
        <v/>
      </c>
      <c r="Q281" s="49" t="str">
        <f t="shared" si="37"/>
        <v/>
      </c>
      <c r="R281" s="35"/>
      <c r="S281" s="35"/>
      <c r="T281" s="35"/>
      <c r="U281" s="35"/>
      <c r="V281" s="35"/>
    </row>
    <row r="282" spans="2:22" ht="10" customHeight="1" x14ac:dyDescent="0.55000000000000004">
      <c r="B282" s="76"/>
      <c r="C282" s="115"/>
      <c r="D282" s="95" t="str">
        <f t="shared" si="40"/>
        <v>1900/1</v>
      </c>
      <c r="E282" s="71">
        <f t="shared" si="45"/>
        <v>10000</v>
      </c>
      <c r="F282" s="74" t="e">
        <f t="shared" si="38"/>
        <v>#DIV/0!</v>
      </c>
      <c r="G282" s="83" t="str">
        <f t="shared" si="41"/>
        <v>2002/04</v>
      </c>
      <c r="H282" s="77" t="str">
        <f t="shared" si="42"/>
        <v>2023/04</v>
      </c>
      <c r="I282" s="100">
        <f>IF(AND(B282&gt;=ドル!$C$2,B282&lt;=ドル!$D$3),E282,0)</f>
        <v>0</v>
      </c>
      <c r="J282" s="100">
        <f t="shared" si="44"/>
        <v>2530000</v>
      </c>
      <c r="K282" s="130" t="e">
        <f>IF(AND(B282&gt;=ドル!$C$2,B282&lt;=ドル!$D$3),J282,NA())</f>
        <v>#N/A</v>
      </c>
      <c r="L282" s="68">
        <f>IF(AND(B282&gt;=ドル!$C$2,B282&lt;=ドル!$D$3),F282,0)</f>
        <v>0</v>
      </c>
      <c r="M282" s="87">
        <f>L282+M281</f>
        <v>23927.839822100152</v>
      </c>
      <c r="N282" s="98">
        <f>IF(AND(B282&gt;=ドル!$C$2,B282&lt;=ドル!$D$3),M282,0)</f>
        <v>0</v>
      </c>
      <c r="O282" s="99" t="e">
        <f t="shared" si="39"/>
        <v>#N/A</v>
      </c>
      <c r="P282" s="49" t="str">
        <f t="shared" si="43"/>
        <v/>
      </c>
      <c r="Q282" s="49" t="str">
        <f t="shared" si="37"/>
        <v/>
      </c>
      <c r="R282" s="35"/>
      <c r="S282" s="35"/>
      <c r="T282" s="35"/>
      <c r="U282" s="35"/>
      <c r="V282" s="35"/>
    </row>
    <row r="283" spans="2:22" ht="10" customHeight="1" x14ac:dyDescent="0.55000000000000004">
      <c r="B283" s="76"/>
      <c r="C283" s="115"/>
      <c r="D283" s="95" t="str">
        <f t="shared" si="40"/>
        <v>1900/1</v>
      </c>
      <c r="E283" s="71">
        <f t="shared" si="45"/>
        <v>10000</v>
      </c>
      <c r="F283" s="74" t="e">
        <f t="shared" si="38"/>
        <v>#DIV/0!</v>
      </c>
      <c r="G283" s="83" t="str">
        <f t="shared" si="41"/>
        <v>2002/04</v>
      </c>
      <c r="H283" s="77" t="str">
        <f t="shared" si="42"/>
        <v>2023/04</v>
      </c>
      <c r="I283" s="100">
        <f>IF(AND(B283&gt;=ドル!$C$2,B283&lt;=ドル!$D$3),E283,0)</f>
        <v>0</v>
      </c>
      <c r="J283" s="100">
        <f t="shared" si="44"/>
        <v>2530000</v>
      </c>
      <c r="K283" s="130" t="e">
        <f>IF(AND(B283&gt;=ドル!$C$2,B283&lt;=ドル!$D$3),J283,NA())</f>
        <v>#N/A</v>
      </c>
      <c r="L283" s="68">
        <f>IF(AND(B283&gt;=ドル!$C$2,B283&lt;=ドル!$D$3),F283,0)</f>
        <v>0</v>
      </c>
      <c r="M283" s="87">
        <f>IFERROR(L283+M282,"")</f>
        <v>23927.839822100152</v>
      </c>
      <c r="N283" s="98">
        <f>IF(AND(B283&gt;=ドル!$C$2,B283&lt;=ドル!$D$3),M283,0)</f>
        <v>0</v>
      </c>
      <c r="O283" s="99" t="e">
        <f t="shared" si="39"/>
        <v>#N/A</v>
      </c>
      <c r="P283" s="49" t="str">
        <f t="shared" si="43"/>
        <v/>
      </c>
      <c r="Q283" s="49" t="str">
        <f t="shared" si="37"/>
        <v/>
      </c>
      <c r="R283" s="35"/>
      <c r="S283" s="35"/>
      <c r="T283" s="35"/>
      <c r="U283" s="35"/>
      <c r="V283" s="35"/>
    </row>
    <row r="284" spans="2:22" ht="10" customHeight="1" x14ac:dyDescent="0.55000000000000004">
      <c r="B284" s="76"/>
      <c r="C284" s="115"/>
      <c r="D284" s="95" t="str">
        <f t="shared" si="40"/>
        <v>1900/1</v>
      </c>
      <c r="E284" s="71">
        <f t="shared" si="45"/>
        <v>10000</v>
      </c>
      <c r="F284" s="74" t="e">
        <f t="shared" si="38"/>
        <v>#DIV/0!</v>
      </c>
      <c r="G284" s="83" t="str">
        <f t="shared" si="41"/>
        <v>2002/04</v>
      </c>
      <c r="H284" s="77" t="str">
        <f t="shared" si="42"/>
        <v>2023/04</v>
      </c>
      <c r="I284" s="100">
        <f>IF(AND(B284&gt;=ドル!$C$2,B284&lt;=ドル!$D$3),E284,0)</f>
        <v>0</v>
      </c>
      <c r="J284" s="100">
        <f t="shared" si="44"/>
        <v>2530000</v>
      </c>
      <c r="K284" s="130" t="e">
        <f>IF(AND(B284&gt;=ドル!$C$2,B284&lt;=ドル!$D$3),J284,NA())</f>
        <v>#N/A</v>
      </c>
      <c r="L284" s="68">
        <f>IF(AND(B284&gt;=ドル!$C$2,B284&lt;=ドル!$D$3),F284,0)</f>
        <v>0</v>
      </c>
      <c r="M284" s="87">
        <f>L284+M283</f>
        <v>23927.839822100152</v>
      </c>
      <c r="N284" s="98">
        <f>IF(AND(B284&gt;=ドル!$C$2,B284&lt;=ドル!$D$3),M284,0)</f>
        <v>0</v>
      </c>
      <c r="O284" s="99" t="e">
        <f t="shared" si="39"/>
        <v>#N/A</v>
      </c>
      <c r="P284" s="49" t="str">
        <f t="shared" si="43"/>
        <v/>
      </c>
      <c r="Q284" s="49" t="str">
        <f t="shared" si="37"/>
        <v/>
      </c>
      <c r="R284" s="35"/>
      <c r="S284" s="35"/>
      <c r="T284" s="35"/>
      <c r="U284" s="35"/>
      <c r="V284" s="35"/>
    </row>
    <row r="285" spans="2:22" ht="10" customHeight="1" x14ac:dyDescent="0.55000000000000004">
      <c r="B285" s="76"/>
      <c r="C285" s="115"/>
      <c r="D285" s="95" t="str">
        <f t="shared" si="40"/>
        <v>1900/1</v>
      </c>
      <c r="E285" s="71">
        <f t="shared" si="45"/>
        <v>10000</v>
      </c>
      <c r="F285" s="74" t="e">
        <f t="shared" si="38"/>
        <v>#DIV/0!</v>
      </c>
      <c r="G285" s="83" t="str">
        <f t="shared" si="41"/>
        <v>2002/04</v>
      </c>
      <c r="H285" s="77" t="str">
        <f t="shared" si="42"/>
        <v>2023/04</v>
      </c>
      <c r="I285" s="100">
        <f>IF(AND(B285&gt;=ドル!$C$2,B285&lt;=ドル!$D$3),E285,0)</f>
        <v>0</v>
      </c>
      <c r="J285" s="100">
        <f t="shared" si="44"/>
        <v>2530000</v>
      </c>
      <c r="K285" s="130" t="e">
        <f>IF(AND(B285&gt;=ドル!$C$2,B285&lt;=ドル!$D$3),J285,NA())</f>
        <v>#N/A</v>
      </c>
      <c r="L285" s="68">
        <f>IF(AND(B285&gt;=ドル!$C$2,B285&lt;=ドル!$D$3),F285,0)</f>
        <v>0</v>
      </c>
      <c r="M285" s="87">
        <f>IFERROR(L285+M284,"")</f>
        <v>23927.839822100152</v>
      </c>
      <c r="N285" s="98">
        <f>IF(AND(B285&gt;=ドル!$C$2,B285&lt;=ドル!$D$3),M285,0)</f>
        <v>0</v>
      </c>
      <c r="O285" s="99" t="e">
        <f t="shared" si="39"/>
        <v>#N/A</v>
      </c>
      <c r="P285" s="49" t="str">
        <f t="shared" si="43"/>
        <v/>
      </c>
      <c r="Q285" s="49" t="str">
        <f t="shared" si="37"/>
        <v/>
      </c>
      <c r="R285" s="35"/>
      <c r="S285" s="35"/>
      <c r="T285" s="35"/>
      <c r="U285" s="35"/>
      <c r="V285" s="35"/>
    </row>
    <row r="286" spans="2:22" ht="10" customHeight="1" x14ac:dyDescent="0.55000000000000004">
      <c r="B286" s="76"/>
      <c r="C286" s="115"/>
      <c r="D286" s="95" t="str">
        <f t="shared" si="40"/>
        <v>1900/1</v>
      </c>
      <c r="E286" s="71">
        <f t="shared" si="45"/>
        <v>10000</v>
      </c>
      <c r="F286" s="74" t="e">
        <f t="shared" si="38"/>
        <v>#DIV/0!</v>
      </c>
      <c r="G286" s="83" t="str">
        <f t="shared" si="41"/>
        <v>2002/04</v>
      </c>
      <c r="H286" s="77" t="str">
        <f t="shared" si="42"/>
        <v>2023/04</v>
      </c>
      <c r="I286" s="100">
        <f>IF(AND(B286&gt;=ドル!$C$2,B286&lt;=ドル!$D$3),E286,0)</f>
        <v>0</v>
      </c>
      <c r="J286" s="100">
        <f t="shared" si="44"/>
        <v>2530000</v>
      </c>
      <c r="K286" s="130" t="e">
        <f>IF(AND(B286&gt;=ドル!$C$2,B286&lt;=ドル!$D$3),J286,NA())</f>
        <v>#N/A</v>
      </c>
      <c r="L286" s="68">
        <f>IF(AND(B286&gt;=ドル!$C$2,B286&lt;=ドル!$D$3),F286,0)</f>
        <v>0</v>
      </c>
      <c r="M286" s="87">
        <f>L286+M285</f>
        <v>23927.839822100152</v>
      </c>
      <c r="N286" s="98">
        <f>IF(AND(B286&gt;=ドル!$C$2,B286&lt;=ドル!$D$3),M286,0)</f>
        <v>0</v>
      </c>
      <c r="O286" s="99" t="e">
        <f t="shared" si="39"/>
        <v>#N/A</v>
      </c>
      <c r="P286" s="49" t="str">
        <f t="shared" si="43"/>
        <v/>
      </c>
      <c r="Q286" s="49" t="str">
        <f t="shared" si="37"/>
        <v/>
      </c>
      <c r="R286" s="35"/>
      <c r="S286" s="35"/>
      <c r="T286" s="35"/>
      <c r="U286" s="35"/>
      <c r="V286" s="35"/>
    </row>
    <row r="287" spans="2:22" ht="10" customHeight="1" x14ac:dyDescent="0.55000000000000004">
      <c r="B287" s="76"/>
      <c r="C287" s="115"/>
      <c r="D287" s="95" t="str">
        <f t="shared" si="40"/>
        <v>1900/1</v>
      </c>
      <c r="E287" s="71">
        <f t="shared" si="45"/>
        <v>10000</v>
      </c>
      <c r="F287" s="74" t="e">
        <f t="shared" si="38"/>
        <v>#DIV/0!</v>
      </c>
      <c r="G287" s="83" t="str">
        <f t="shared" si="41"/>
        <v>2002/04</v>
      </c>
      <c r="H287" s="77" t="str">
        <f t="shared" si="42"/>
        <v>2023/04</v>
      </c>
      <c r="I287" s="100">
        <f>IF(AND(B287&gt;=ドル!$C$2,B287&lt;=ドル!$D$3),E287,0)</f>
        <v>0</v>
      </c>
      <c r="J287" s="100">
        <f t="shared" si="44"/>
        <v>2530000</v>
      </c>
      <c r="K287" s="130" t="e">
        <f>IF(AND(B287&gt;=ドル!$C$2,B287&lt;=ドル!$D$3),J287,NA())</f>
        <v>#N/A</v>
      </c>
      <c r="L287" s="68">
        <f>IF(AND(B287&gt;=ドル!$C$2,B287&lt;=ドル!$D$3),F287,0)</f>
        <v>0</v>
      </c>
      <c r="M287" s="87">
        <f>IFERROR(L287+M286,"")</f>
        <v>23927.839822100152</v>
      </c>
      <c r="N287" s="98">
        <f>IF(AND(B287&gt;=ドル!$C$2,B287&lt;=ドル!$D$3),M287,0)</f>
        <v>0</v>
      </c>
      <c r="O287" s="99" t="e">
        <f t="shared" si="39"/>
        <v>#N/A</v>
      </c>
      <c r="P287" s="49" t="str">
        <f t="shared" si="43"/>
        <v/>
      </c>
      <c r="Q287" s="49" t="str">
        <f t="shared" si="37"/>
        <v/>
      </c>
      <c r="R287" s="35"/>
      <c r="S287" s="35"/>
      <c r="T287" s="35"/>
      <c r="U287" s="35"/>
      <c r="V287" s="35"/>
    </row>
    <row r="288" spans="2:22" ht="10" customHeight="1" x14ac:dyDescent="0.55000000000000004">
      <c r="B288" s="76"/>
      <c r="C288" s="115"/>
      <c r="D288" s="95" t="str">
        <f t="shared" si="40"/>
        <v>1900/1</v>
      </c>
      <c r="E288" s="71">
        <f t="shared" si="45"/>
        <v>10000</v>
      </c>
      <c r="F288" s="74" t="e">
        <f t="shared" si="38"/>
        <v>#DIV/0!</v>
      </c>
      <c r="G288" s="83" t="str">
        <f t="shared" si="41"/>
        <v>2002/04</v>
      </c>
      <c r="H288" s="77" t="str">
        <f t="shared" si="42"/>
        <v>2023/04</v>
      </c>
      <c r="I288" s="100">
        <f>IF(AND(B288&gt;=ドル!$C$2,B288&lt;=ドル!$D$3),E288,0)</f>
        <v>0</v>
      </c>
      <c r="J288" s="100">
        <f t="shared" si="44"/>
        <v>2530000</v>
      </c>
      <c r="K288" s="130" t="e">
        <f>IF(AND(B288&gt;=ドル!$C$2,B288&lt;=ドル!$D$3),J288,NA())</f>
        <v>#N/A</v>
      </c>
      <c r="L288" s="68">
        <f>IF(AND(B288&gt;=ドル!$C$2,B288&lt;=ドル!$D$3),F288,0)</f>
        <v>0</v>
      </c>
      <c r="M288" s="87">
        <f>L288+M287</f>
        <v>23927.839822100152</v>
      </c>
      <c r="N288" s="98">
        <f>IF(AND(B288&gt;=ドル!$C$2,B288&lt;=ドル!$D$3),M288,0)</f>
        <v>0</v>
      </c>
      <c r="O288" s="99" t="e">
        <f t="shared" si="39"/>
        <v>#N/A</v>
      </c>
      <c r="P288" s="49" t="str">
        <f t="shared" si="43"/>
        <v/>
      </c>
      <c r="Q288" s="49" t="str">
        <f t="shared" si="37"/>
        <v/>
      </c>
      <c r="R288" s="35"/>
      <c r="S288" s="35"/>
      <c r="T288" s="35"/>
      <c r="U288" s="35"/>
      <c r="V288" s="35"/>
    </row>
    <row r="289" spans="2:22" ht="10" customHeight="1" x14ac:dyDescent="0.55000000000000004">
      <c r="B289" s="76"/>
      <c r="C289" s="115"/>
      <c r="D289" s="95" t="str">
        <f t="shared" si="40"/>
        <v>1900/1</v>
      </c>
      <c r="E289" s="71">
        <f t="shared" si="45"/>
        <v>10000</v>
      </c>
      <c r="F289" s="74" t="e">
        <f t="shared" si="38"/>
        <v>#DIV/0!</v>
      </c>
      <c r="G289" s="83" t="str">
        <f t="shared" si="41"/>
        <v>2002/04</v>
      </c>
      <c r="H289" s="77" t="str">
        <f t="shared" si="42"/>
        <v>2023/04</v>
      </c>
      <c r="I289" s="100">
        <f>IF(AND(B289&gt;=ドル!$C$2,B289&lt;=ドル!$D$3),E289,0)</f>
        <v>0</v>
      </c>
      <c r="J289" s="100">
        <f t="shared" si="44"/>
        <v>2530000</v>
      </c>
      <c r="K289" s="130" t="e">
        <f>IF(AND(B289&gt;=ドル!$C$2,B289&lt;=ドル!$D$3),J289,NA())</f>
        <v>#N/A</v>
      </c>
      <c r="L289" s="68">
        <f>IF(AND(B289&gt;=ドル!$C$2,B289&lt;=ドル!$D$3),F289,0)</f>
        <v>0</v>
      </c>
      <c r="M289" s="87">
        <f>IFERROR(L289+M288,"")</f>
        <v>23927.839822100152</v>
      </c>
      <c r="N289" s="98">
        <f>IF(AND(B289&gt;=ドル!$C$2,B289&lt;=ドル!$D$3),M289,0)</f>
        <v>0</v>
      </c>
      <c r="O289" s="99" t="e">
        <f t="shared" si="39"/>
        <v>#N/A</v>
      </c>
      <c r="P289" s="49" t="str">
        <f t="shared" si="43"/>
        <v/>
      </c>
      <c r="Q289" s="49" t="str">
        <f t="shared" si="37"/>
        <v/>
      </c>
      <c r="R289" s="35"/>
      <c r="S289" s="35"/>
      <c r="T289" s="35"/>
      <c r="U289" s="35"/>
      <c r="V289" s="35"/>
    </row>
    <row r="290" spans="2:22" ht="10" customHeight="1" x14ac:dyDescent="0.55000000000000004">
      <c r="B290" s="76"/>
      <c r="C290" s="115"/>
      <c r="D290" s="95" t="str">
        <f t="shared" si="40"/>
        <v>1900/1</v>
      </c>
      <c r="E290" s="71">
        <f t="shared" si="45"/>
        <v>10000</v>
      </c>
      <c r="F290" s="74" t="e">
        <f t="shared" si="38"/>
        <v>#DIV/0!</v>
      </c>
      <c r="G290" s="83" t="str">
        <f t="shared" si="41"/>
        <v>2002/04</v>
      </c>
      <c r="H290" s="77" t="str">
        <f t="shared" si="42"/>
        <v>2023/04</v>
      </c>
      <c r="I290" s="100">
        <f>IF(AND(B290&gt;=ドル!$C$2,B290&lt;=ドル!$D$3),E290,0)</f>
        <v>0</v>
      </c>
      <c r="J290" s="100">
        <f t="shared" si="44"/>
        <v>2530000</v>
      </c>
      <c r="K290" s="130" t="e">
        <f>IF(AND(B290&gt;=ドル!$C$2,B290&lt;=ドル!$D$3),J290,NA())</f>
        <v>#N/A</v>
      </c>
      <c r="L290" s="68">
        <f>IF(AND(B290&gt;=ドル!$C$2,B290&lt;=ドル!$D$3),F290,0)</f>
        <v>0</v>
      </c>
      <c r="M290" s="87">
        <f>L290+M289</f>
        <v>23927.839822100152</v>
      </c>
      <c r="N290" s="98">
        <f>IF(AND(B290&gt;=ドル!$C$2,B290&lt;=ドル!$D$3),M290,0)</f>
        <v>0</v>
      </c>
      <c r="O290" s="99" t="e">
        <f t="shared" si="39"/>
        <v>#N/A</v>
      </c>
      <c r="P290" s="49" t="str">
        <f t="shared" si="43"/>
        <v/>
      </c>
      <c r="Q290" s="49" t="str">
        <f t="shared" si="37"/>
        <v/>
      </c>
      <c r="R290" s="35"/>
      <c r="S290" s="35"/>
      <c r="T290" s="35"/>
      <c r="U290" s="35"/>
      <c r="V290" s="35"/>
    </row>
    <row r="291" spans="2:22" ht="10" customHeight="1" x14ac:dyDescent="0.55000000000000004">
      <c r="B291" s="76"/>
      <c r="C291" s="115"/>
      <c r="D291" s="95" t="str">
        <f t="shared" si="40"/>
        <v>1900/1</v>
      </c>
      <c r="E291" s="71">
        <f t="shared" si="45"/>
        <v>10000</v>
      </c>
      <c r="F291" s="74" t="e">
        <f t="shared" si="38"/>
        <v>#DIV/0!</v>
      </c>
      <c r="G291" s="83" t="str">
        <f t="shared" si="41"/>
        <v>2002/04</v>
      </c>
      <c r="H291" s="77" t="str">
        <f t="shared" si="42"/>
        <v>2023/04</v>
      </c>
      <c r="I291" s="100">
        <f>IF(AND(B291&gt;=ドル!$C$2,B291&lt;=ドル!$D$3),E291,0)</f>
        <v>0</v>
      </c>
      <c r="J291" s="100">
        <f t="shared" si="44"/>
        <v>2530000</v>
      </c>
      <c r="K291" s="130" t="e">
        <f>IF(AND(B291&gt;=ドル!$C$2,B291&lt;=ドル!$D$3),J291,NA())</f>
        <v>#N/A</v>
      </c>
      <c r="L291" s="68">
        <f>IF(AND(B291&gt;=ドル!$C$2,B291&lt;=ドル!$D$3),F291,0)</f>
        <v>0</v>
      </c>
      <c r="M291" s="87">
        <f>IFERROR(L291+M290,"")</f>
        <v>23927.839822100152</v>
      </c>
      <c r="N291" s="98">
        <f>IF(AND(B291&gt;=ドル!$C$2,B291&lt;=ドル!$D$3),M291,0)</f>
        <v>0</v>
      </c>
      <c r="O291" s="99" t="e">
        <f t="shared" si="39"/>
        <v>#N/A</v>
      </c>
      <c r="P291" s="49" t="str">
        <f t="shared" si="43"/>
        <v/>
      </c>
      <c r="Q291" s="49" t="str">
        <f t="shared" si="37"/>
        <v/>
      </c>
      <c r="R291" s="35"/>
      <c r="S291" s="35"/>
      <c r="T291" s="35"/>
      <c r="U291" s="35"/>
      <c r="V291" s="35"/>
    </row>
    <row r="292" spans="2:22" ht="10" customHeight="1" x14ac:dyDescent="0.55000000000000004">
      <c r="B292" s="76"/>
      <c r="C292" s="115"/>
      <c r="D292" s="95" t="str">
        <f t="shared" si="40"/>
        <v>1900/1</v>
      </c>
      <c r="E292" s="71">
        <f t="shared" si="45"/>
        <v>10000</v>
      </c>
      <c r="F292" s="74" t="e">
        <f t="shared" si="38"/>
        <v>#DIV/0!</v>
      </c>
      <c r="G292" s="83" t="str">
        <f t="shared" si="41"/>
        <v>2002/04</v>
      </c>
      <c r="H292" s="77" t="str">
        <f t="shared" si="42"/>
        <v>2023/04</v>
      </c>
      <c r="I292" s="100">
        <f>IF(AND(B292&gt;=ドル!$C$2,B292&lt;=ドル!$D$3),E292,0)</f>
        <v>0</v>
      </c>
      <c r="J292" s="100">
        <f t="shared" si="44"/>
        <v>2530000</v>
      </c>
      <c r="K292" s="130" t="e">
        <f>IF(AND(B292&gt;=ドル!$C$2,B292&lt;=ドル!$D$3),J292,NA())</f>
        <v>#N/A</v>
      </c>
      <c r="L292" s="68">
        <f>IF(AND(B292&gt;=ドル!$C$2,B292&lt;=ドル!$D$3),F292,0)</f>
        <v>0</v>
      </c>
      <c r="M292" s="87">
        <f>L292+M291</f>
        <v>23927.839822100152</v>
      </c>
      <c r="N292" s="98">
        <f>IF(AND(B292&gt;=ドル!$C$2,B292&lt;=ドル!$D$3),M292,0)</f>
        <v>0</v>
      </c>
      <c r="O292" s="99" t="e">
        <f t="shared" si="39"/>
        <v>#N/A</v>
      </c>
      <c r="P292" s="49" t="str">
        <f t="shared" si="43"/>
        <v/>
      </c>
      <c r="Q292" s="49" t="str">
        <f t="shared" si="37"/>
        <v/>
      </c>
      <c r="R292" s="35"/>
      <c r="S292" s="35"/>
      <c r="T292" s="35"/>
      <c r="U292" s="35"/>
      <c r="V292" s="35"/>
    </row>
    <row r="293" spans="2:22" ht="10" customHeight="1" x14ac:dyDescent="0.55000000000000004">
      <c r="B293" s="76"/>
      <c r="C293" s="115"/>
      <c r="D293" s="95" t="str">
        <f t="shared" si="40"/>
        <v>1900/1</v>
      </c>
      <c r="E293" s="71">
        <f t="shared" si="45"/>
        <v>10000</v>
      </c>
      <c r="F293" s="74" t="e">
        <f t="shared" si="38"/>
        <v>#DIV/0!</v>
      </c>
      <c r="G293" s="83" t="str">
        <f t="shared" si="41"/>
        <v>2002/04</v>
      </c>
      <c r="H293" s="77" t="str">
        <f t="shared" si="42"/>
        <v>2023/04</v>
      </c>
      <c r="I293" s="100">
        <f>IF(AND(B293&gt;=ドル!$C$2,B293&lt;=ドル!$D$3),E293,0)</f>
        <v>0</v>
      </c>
      <c r="J293" s="100">
        <f t="shared" si="44"/>
        <v>2530000</v>
      </c>
      <c r="K293" s="130" t="e">
        <f>IF(AND(B293&gt;=ドル!$C$2,B293&lt;=ドル!$D$3),J293,NA())</f>
        <v>#N/A</v>
      </c>
      <c r="L293" s="68">
        <f>IF(AND(B293&gt;=ドル!$C$2,B293&lt;=ドル!$D$3),F293,0)</f>
        <v>0</v>
      </c>
      <c r="M293" s="87">
        <f>L293+M292</f>
        <v>23927.839822100152</v>
      </c>
      <c r="N293" s="98">
        <f>IF(AND(B293&gt;=ドル!$C$2,B293&lt;=ドル!$D$3),M293,0)</f>
        <v>0</v>
      </c>
      <c r="O293" s="99" t="e">
        <f t="shared" si="39"/>
        <v>#N/A</v>
      </c>
      <c r="P293" s="49" t="str">
        <f t="shared" si="43"/>
        <v/>
      </c>
      <c r="Q293" s="49" t="str">
        <f t="shared" si="37"/>
        <v/>
      </c>
      <c r="R293" s="35"/>
      <c r="S293" s="35"/>
      <c r="T293" s="35"/>
      <c r="U293" s="35"/>
      <c r="V293" s="35"/>
    </row>
    <row r="294" spans="2:22" ht="10" customHeight="1" x14ac:dyDescent="0.55000000000000004">
      <c r="B294" s="76"/>
      <c r="C294" s="115"/>
      <c r="D294" s="95" t="str">
        <f t="shared" si="40"/>
        <v>1900/1</v>
      </c>
      <c r="E294" s="71">
        <f t="shared" si="45"/>
        <v>10000</v>
      </c>
      <c r="F294" s="74" t="e">
        <f t="shared" si="38"/>
        <v>#DIV/0!</v>
      </c>
      <c r="G294" s="83" t="str">
        <f t="shared" si="41"/>
        <v>2002/04</v>
      </c>
      <c r="H294" s="77" t="str">
        <f t="shared" si="42"/>
        <v>2023/04</v>
      </c>
      <c r="I294" s="100">
        <f>IF(AND(B294&gt;=ドル!$C$2,B294&lt;=ドル!$D$3),E294,0)</f>
        <v>0</v>
      </c>
      <c r="J294" s="100">
        <f t="shared" si="44"/>
        <v>2530000</v>
      </c>
      <c r="K294" s="130" t="e">
        <f>IF(AND(B294&gt;=ドル!$C$2,B294&lt;=ドル!$D$3),J294,NA())</f>
        <v>#N/A</v>
      </c>
      <c r="L294" s="68">
        <f>IF(AND(B294&gt;=ドル!$C$2,B294&lt;=ドル!$D$3),F294,0)</f>
        <v>0</v>
      </c>
      <c r="M294" s="87">
        <f>IFERROR(L294+M293,"")</f>
        <v>23927.839822100152</v>
      </c>
      <c r="N294" s="98">
        <f>IF(AND(B294&gt;=ドル!$C$2,B294&lt;=ドル!$D$3),M294,0)</f>
        <v>0</v>
      </c>
      <c r="O294" s="99" t="e">
        <f t="shared" si="39"/>
        <v>#N/A</v>
      </c>
      <c r="P294" s="49" t="str">
        <f t="shared" si="43"/>
        <v/>
      </c>
      <c r="Q294" s="49" t="str">
        <f t="shared" si="37"/>
        <v/>
      </c>
      <c r="R294" s="35"/>
      <c r="S294" s="35"/>
      <c r="T294" s="35"/>
      <c r="U294" s="35"/>
      <c r="V294" s="35"/>
    </row>
    <row r="295" spans="2:22" ht="10" customHeight="1" x14ac:dyDescent="0.55000000000000004">
      <c r="B295" s="76"/>
      <c r="C295" s="115"/>
      <c r="D295" s="95" t="str">
        <f t="shared" si="40"/>
        <v>1900/1</v>
      </c>
      <c r="E295" s="71">
        <f t="shared" si="45"/>
        <v>10000</v>
      </c>
      <c r="F295" s="74" t="e">
        <f t="shared" si="38"/>
        <v>#DIV/0!</v>
      </c>
      <c r="G295" s="83" t="str">
        <f t="shared" si="41"/>
        <v>2002/04</v>
      </c>
      <c r="H295" s="77" t="str">
        <f t="shared" si="42"/>
        <v>2023/04</v>
      </c>
      <c r="I295" s="100">
        <f>IF(AND(B295&gt;=ドル!$C$2,B295&lt;=ドル!$D$3),E295,0)</f>
        <v>0</v>
      </c>
      <c r="J295" s="100">
        <f t="shared" si="44"/>
        <v>2530000</v>
      </c>
      <c r="K295" s="130" t="e">
        <f>IF(AND(B295&gt;=ドル!$C$2,B295&lt;=ドル!$D$3),J295,NA())</f>
        <v>#N/A</v>
      </c>
      <c r="L295" s="68">
        <f>IF(AND(B295&gt;=ドル!$C$2,B295&lt;=ドル!$D$3),F295,0)</f>
        <v>0</v>
      </c>
      <c r="M295" s="87">
        <f>L295+M294</f>
        <v>23927.839822100152</v>
      </c>
      <c r="N295" s="98">
        <f>IF(AND(B295&gt;=ドル!$C$2,B295&lt;=ドル!$D$3),M295,0)</f>
        <v>0</v>
      </c>
      <c r="O295" s="99" t="e">
        <f t="shared" si="39"/>
        <v>#N/A</v>
      </c>
      <c r="P295" s="49" t="str">
        <f t="shared" si="43"/>
        <v/>
      </c>
      <c r="Q295" s="49" t="str">
        <f t="shared" si="37"/>
        <v/>
      </c>
      <c r="R295" s="35"/>
      <c r="S295" s="35"/>
      <c r="T295" s="35"/>
      <c r="U295" s="35"/>
      <c r="V295" s="35"/>
    </row>
    <row r="296" spans="2:22" ht="10" customHeight="1" x14ac:dyDescent="0.55000000000000004">
      <c r="B296" s="76"/>
      <c r="C296" s="115"/>
      <c r="D296" s="95" t="str">
        <f t="shared" si="40"/>
        <v>1900/1</v>
      </c>
      <c r="E296" s="71">
        <f t="shared" si="45"/>
        <v>10000</v>
      </c>
      <c r="F296" s="74" t="e">
        <f t="shared" si="38"/>
        <v>#DIV/0!</v>
      </c>
      <c r="G296" s="83" t="str">
        <f t="shared" si="41"/>
        <v>2002/04</v>
      </c>
      <c r="H296" s="77" t="str">
        <f t="shared" si="42"/>
        <v>2023/04</v>
      </c>
      <c r="I296" s="100">
        <f>IF(AND(B296&gt;=ドル!$C$2,B296&lt;=ドル!$D$3),E296,0)</f>
        <v>0</v>
      </c>
      <c r="J296" s="100">
        <f t="shared" si="44"/>
        <v>2530000</v>
      </c>
      <c r="K296" s="130" t="e">
        <f>IF(AND(B296&gt;=ドル!$C$2,B296&lt;=ドル!$D$3),J296,NA())</f>
        <v>#N/A</v>
      </c>
      <c r="L296" s="68">
        <f>IF(AND(B296&gt;=ドル!$C$2,B296&lt;=ドル!$D$3),F296,0)</f>
        <v>0</v>
      </c>
      <c r="M296" s="87">
        <f>IFERROR(L296+M295,"")</f>
        <v>23927.839822100152</v>
      </c>
      <c r="N296" s="98">
        <f>IF(AND(B296&gt;=ドル!$C$2,B296&lt;=ドル!$D$3),M296,0)</f>
        <v>0</v>
      </c>
      <c r="O296" s="99" t="e">
        <f t="shared" si="39"/>
        <v>#N/A</v>
      </c>
      <c r="P296" s="49" t="str">
        <f t="shared" si="43"/>
        <v/>
      </c>
      <c r="Q296" s="49" t="str">
        <f t="shared" si="37"/>
        <v/>
      </c>
      <c r="R296" s="35"/>
      <c r="S296" s="35"/>
      <c r="T296" s="35"/>
      <c r="U296" s="35"/>
      <c r="V296" s="35"/>
    </row>
    <row r="297" spans="2:22" ht="10" customHeight="1" x14ac:dyDescent="0.55000000000000004">
      <c r="B297" s="76"/>
      <c r="C297" s="115"/>
      <c r="D297" s="95" t="str">
        <f t="shared" si="40"/>
        <v>1900/1</v>
      </c>
      <c r="E297" s="71">
        <f t="shared" si="45"/>
        <v>10000</v>
      </c>
      <c r="F297" s="74" t="e">
        <f t="shared" si="38"/>
        <v>#DIV/0!</v>
      </c>
      <c r="G297" s="83" t="str">
        <f t="shared" si="41"/>
        <v>2002/04</v>
      </c>
      <c r="H297" s="77" t="str">
        <f t="shared" si="42"/>
        <v>2023/04</v>
      </c>
      <c r="I297" s="100">
        <f>IF(AND(B297&gt;=ドル!$C$2,B297&lt;=ドル!$D$3),E297,0)</f>
        <v>0</v>
      </c>
      <c r="J297" s="100">
        <f t="shared" si="44"/>
        <v>2530000</v>
      </c>
      <c r="K297" s="130" t="e">
        <f>IF(AND(B297&gt;=ドル!$C$2,B297&lt;=ドル!$D$3),J297,NA())</f>
        <v>#N/A</v>
      </c>
      <c r="L297" s="68">
        <f>IF(AND(B297&gt;=ドル!$C$2,B297&lt;=ドル!$D$3),F297,0)</f>
        <v>0</v>
      </c>
      <c r="M297" s="87">
        <f>L297+M296</f>
        <v>23927.839822100152</v>
      </c>
      <c r="N297" s="98">
        <f>IF(AND(B297&gt;=ドル!$C$2,B297&lt;=ドル!$D$3),M297,0)</f>
        <v>0</v>
      </c>
      <c r="O297" s="99" t="e">
        <f t="shared" si="39"/>
        <v>#N/A</v>
      </c>
      <c r="P297" s="49" t="str">
        <f t="shared" si="43"/>
        <v/>
      </c>
      <c r="Q297" s="49" t="str">
        <f t="shared" si="37"/>
        <v/>
      </c>
      <c r="R297" s="35"/>
      <c r="S297" s="35"/>
      <c r="T297" s="35"/>
      <c r="U297" s="35"/>
      <c r="V297" s="35"/>
    </row>
    <row r="298" spans="2:22" ht="10" customHeight="1" x14ac:dyDescent="0.55000000000000004">
      <c r="B298" s="76"/>
      <c r="C298" s="115"/>
      <c r="D298" s="95" t="str">
        <f t="shared" si="40"/>
        <v>1900/1</v>
      </c>
      <c r="E298" s="71">
        <f t="shared" si="45"/>
        <v>10000</v>
      </c>
      <c r="F298" s="74" t="e">
        <f t="shared" si="38"/>
        <v>#DIV/0!</v>
      </c>
      <c r="G298" s="83" t="str">
        <f t="shared" si="41"/>
        <v>2002/04</v>
      </c>
      <c r="H298" s="77" t="str">
        <f t="shared" si="42"/>
        <v>2023/04</v>
      </c>
      <c r="I298" s="100">
        <f>IF(AND(B298&gt;=ドル!$C$2,B298&lt;=ドル!$D$3),E298,0)</f>
        <v>0</v>
      </c>
      <c r="J298" s="100">
        <f t="shared" si="44"/>
        <v>2530000</v>
      </c>
      <c r="K298" s="130" t="e">
        <f>IF(AND(B298&gt;=ドル!$C$2,B298&lt;=ドル!$D$3),J298,NA())</f>
        <v>#N/A</v>
      </c>
      <c r="L298" s="68">
        <f>IF(AND(B298&gt;=ドル!$C$2,B298&lt;=ドル!$D$3),F298,0)</f>
        <v>0</v>
      </c>
      <c r="M298" s="87">
        <f>IFERROR(L298+M297,"")</f>
        <v>23927.839822100152</v>
      </c>
      <c r="N298" s="98">
        <f>IF(AND(B298&gt;=ドル!$C$2,B298&lt;=ドル!$D$3),M298,0)</f>
        <v>0</v>
      </c>
      <c r="O298" s="99" t="e">
        <f t="shared" si="39"/>
        <v>#N/A</v>
      </c>
      <c r="P298" s="49" t="str">
        <f t="shared" si="43"/>
        <v/>
      </c>
      <c r="Q298" s="49" t="str">
        <f t="shared" si="37"/>
        <v/>
      </c>
      <c r="R298" s="35"/>
      <c r="S298" s="35"/>
      <c r="T298" s="35"/>
      <c r="U298" s="35"/>
      <c r="V298" s="35"/>
    </row>
    <row r="299" spans="2:22" ht="10" customHeight="1" x14ac:dyDescent="0.55000000000000004">
      <c r="B299" s="76"/>
      <c r="C299" s="115"/>
      <c r="D299" s="95" t="str">
        <f t="shared" si="40"/>
        <v>1900/1</v>
      </c>
      <c r="E299" s="71">
        <f t="shared" si="45"/>
        <v>10000</v>
      </c>
      <c r="F299" s="74" t="e">
        <f t="shared" si="38"/>
        <v>#DIV/0!</v>
      </c>
      <c r="G299" s="83" t="str">
        <f t="shared" si="41"/>
        <v>2002/04</v>
      </c>
      <c r="H299" s="77" t="str">
        <f t="shared" si="42"/>
        <v>2023/04</v>
      </c>
      <c r="I299" s="100">
        <f>IF(AND(B299&gt;=ドル!$C$2,B299&lt;=ドル!$D$3),E299,0)</f>
        <v>0</v>
      </c>
      <c r="J299" s="100">
        <f t="shared" si="44"/>
        <v>2530000</v>
      </c>
      <c r="K299" s="130" t="e">
        <f>IF(AND(B299&gt;=ドル!$C$2,B299&lt;=ドル!$D$3),J299,NA())</f>
        <v>#N/A</v>
      </c>
      <c r="L299" s="68">
        <f>IF(AND(B299&gt;=ドル!$C$2,B299&lt;=ドル!$D$3),F299,0)</f>
        <v>0</v>
      </c>
      <c r="M299" s="87">
        <f>L299+M298</f>
        <v>23927.839822100152</v>
      </c>
      <c r="N299" s="98">
        <f>IF(AND(B299&gt;=ドル!$C$2,B299&lt;=ドル!$D$3),M299,0)</f>
        <v>0</v>
      </c>
      <c r="O299" s="99" t="e">
        <f t="shared" si="39"/>
        <v>#N/A</v>
      </c>
      <c r="P299" s="49" t="str">
        <f t="shared" si="43"/>
        <v/>
      </c>
      <c r="Q299" s="49" t="str">
        <f t="shared" si="37"/>
        <v/>
      </c>
      <c r="R299" s="35"/>
      <c r="S299" s="35"/>
      <c r="T299" s="35"/>
      <c r="U299" s="35"/>
      <c r="V299" s="35"/>
    </row>
    <row r="300" spans="2:22" ht="10" customHeight="1" x14ac:dyDescent="0.55000000000000004">
      <c r="B300" s="50"/>
      <c r="C300" s="115"/>
      <c r="D300" s="95" t="str">
        <f t="shared" si="40"/>
        <v>1900/1</v>
      </c>
      <c r="E300" s="71">
        <f t="shared" si="45"/>
        <v>10000</v>
      </c>
      <c r="F300" s="74" t="e">
        <f t="shared" si="38"/>
        <v>#DIV/0!</v>
      </c>
      <c r="G300" s="83" t="str">
        <f t="shared" si="41"/>
        <v>2002/04</v>
      </c>
      <c r="H300" s="77" t="str">
        <f t="shared" si="42"/>
        <v>2023/04</v>
      </c>
      <c r="I300" s="100">
        <f>IF(AND(B300&gt;=ドル!$C$2,B300&lt;=ドル!$D$3),E300,0)</f>
        <v>0</v>
      </c>
      <c r="J300" s="100">
        <f t="shared" si="44"/>
        <v>2530000</v>
      </c>
      <c r="K300" s="130" t="e">
        <f>IF(AND(B300&gt;=ドル!$C$2,B300&lt;=ドル!$D$3),J300,NA())</f>
        <v>#N/A</v>
      </c>
      <c r="L300" s="68">
        <f>IF(AND(B300&gt;=ドル!$C$2,B300&lt;=ドル!$D$3),F300,0)</f>
        <v>0</v>
      </c>
      <c r="M300" s="87">
        <f>IFERROR(L300+M299,"")</f>
        <v>23927.839822100152</v>
      </c>
      <c r="N300" s="98">
        <f>IF(AND(B300&gt;=ドル!$C$2,B300&lt;=ドル!$D$3),M300,0)</f>
        <v>0</v>
      </c>
      <c r="O300" s="99" t="e">
        <f t="shared" si="39"/>
        <v>#N/A</v>
      </c>
      <c r="P300" s="49" t="str">
        <f t="shared" si="43"/>
        <v/>
      </c>
      <c r="Q300" s="49" t="str">
        <f t="shared" si="37"/>
        <v/>
      </c>
      <c r="R300" s="35"/>
      <c r="S300" s="35"/>
      <c r="T300" s="35"/>
      <c r="U300" s="35"/>
      <c r="V300" s="35"/>
    </row>
    <row r="301" spans="2:22" ht="10" customHeight="1" x14ac:dyDescent="0.55000000000000004">
      <c r="B301" s="50"/>
      <c r="C301" s="115"/>
      <c r="D301" s="95" t="str">
        <f t="shared" si="40"/>
        <v>1900/1</v>
      </c>
      <c r="E301" s="71">
        <f t="shared" si="45"/>
        <v>10000</v>
      </c>
      <c r="F301" s="74" t="e">
        <f t="shared" si="38"/>
        <v>#DIV/0!</v>
      </c>
      <c r="G301" s="83" t="str">
        <f t="shared" si="41"/>
        <v>2002/04</v>
      </c>
      <c r="H301" s="77" t="str">
        <f t="shared" si="42"/>
        <v>2023/04</v>
      </c>
      <c r="I301" s="100">
        <f>IF(AND(B301&gt;=ドル!$C$2,B301&lt;=ドル!$D$3),E301,0)</f>
        <v>0</v>
      </c>
      <c r="J301" s="100">
        <f t="shared" si="44"/>
        <v>2530000</v>
      </c>
      <c r="K301" s="130" t="e">
        <f>IF(AND(B301&gt;=ドル!$C$2,B301&lt;=ドル!$D$3),J301,NA())</f>
        <v>#N/A</v>
      </c>
      <c r="L301" s="68">
        <f>IF(AND(B301&gt;=ドル!$C$2,B301&lt;=ドル!$D$3),F301,0)</f>
        <v>0</v>
      </c>
      <c r="M301" s="87">
        <f>L301+M300</f>
        <v>23927.839822100152</v>
      </c>
      <c r="N301" s="98">
        <f>IF(AND(B301&gt;=ドル!$C$2,B301&lt;=ドル!$D$3),M301,0)</f>
        <v>0</v>
      </c>
      <c r="O301" s="99" t="e">
        <f t="shared" si="39"/>
        <v>#N/A</v>
      </c>
      <c r="P301" s="49" t="str">
        <f t="shared" si="43"/>
        <v/>
      </c>
      <c r="Q301" s="49" t="str">
        <f t="shared" si="37"/>
        <v/>
      </c>
      <c r="R301" s="35"/>
      <c r="S301" s="35"/>
      <c r="T301" s="35"/>
      <c r="U301" s="35"/>
      <c r="V301" s="35"/>
    </row>
  </sheetData>
  <phoneticPr fontId="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F1B99-6420-45F5-8FE1-E9601030F334}">
  <sheetPr>
    <tabColor theme="0" tint="-0.499984740745262"/>
  </sheetPr>
  <dimension ref="B1:G52"/>
  <sheetViews>
    <sheetView zoomScaleNormal="100" workbookViewId="0">
      <selection activeCell="F12" sqref="F12"/>
    </sheetView>
  </sheetViews>
  <sheetFormatPr defaultColWidth="9" defaultRowHeight="15" customHeight="1" x14ac:dyDescent="0.55000000000000004"/>
  <cols>
    <col min="1" max="1" width="9.58203125" style="56" customWidth="1"/>
    <col min="2" max="2" width="11.33203125" style="56" bestFit="1" customWidth="1"/>
    <col min="3" max="3" width="9.25" style="56" bestFit="1" customWidth="1"/>
    <col min="4" max="4" width="12.75" style="56" bestFit="1" customWidth="1"/>
    <col min="5" max="5" width="9" style="56" bestFit="1" customWidth="1"/>
    <col min="6" max="6" width="18.83203125" style="56" bestFit="1" customWidth="1"/>
    <col min="7" max="7" width="18.83203125" style="56" customWidth="1"/>
    <col min="8" max="8" width="11.58203125" style="56" bestFit="1" customWidth="1"/>
    <col min="9" max="16384" width="9" style="56"/>
  </cols>
  <sheetData>
    <row r="1" spans="2:7" s="37" customFormat="1" ht="10" customHeight="1" x14ac:dyDescent="0.55000000000000004"/>
    <row r="2" spans="2:7" s="37" customFormat="1" ht="10" customHeight="1" x14ac:dyDescent="0.55000000000000004">
      <c r="B2" s="40"/>
      <c r="C2" s="40"/>
      <c r="D2" s="51" t="s">
        <v>0</v>
      </c>
      <c r="E2" s="52">
        <f>複利!C2</f>
        <v>5</v>
      </c>
      <c r="F2" s="53" t="s">
        <v>9</v>
      </c>
    </row>
    <row r="3" spans="2:7" s="37" customFormat="1" ht="10" customHeight="1" x14ac:dyDescent="0.55000000000000004">
      <c r="B3" s="40"/>
      <c r="C3" s="40"/>
      <c r="D3" s="51" t="s">
        <v>1</v>
      </c>
      <c r="E3" s="52">
        <f>複利!C3</f>
        <v>10000</v>
      </c>
      <c r="F3" s="53" t="s">
        <v>10</v>
      </c>
    </row>
    <row r="4" spans="2:7" s="37" customFormat="1" ht="10" customHeight="1" x14ac:dyDescent="0.55000000000000004">
      <c r="B4" s="40"/>
      <c r="C4" s="40"/>
      <c r="D4" s="51" t="s">
        <v>2</v>
      </c>
      <c r="E4" s="52">
        <f>複利!C4</f>
        <v>120000</v>
      </c>
      <c r="F4" s="53" t="s">
        <v>10</v>
      </c>
    </row>
    <row r="5" spans="2:7" s="37" customFormat="1" ht="10" customHeight="1" x14ac:dyDescent="0.55000000000000004">
      <c r="B5" s="40"/>
      <c r="C5" s="40"/>
    </row>
    <row r="6" spans="2:7" s="37" customFormat="1" ht="10" customHeight="1" x14ac:dyDescent="0.55000000000000004"/>
    <row r="7" spans="2:7" s="37" customFormat="1" ht="10" customHeight="1" x14ac:dyDescent="0.55000000000000004">
      <c r="B7" s="134" t="s">
        <v>6</v>
      </c>
      <c r="C7" s="134"/>
      <c r="D7" s="134" t="s">
        <v>3</v>
      </c>
      <c r="E7" s="134" t="s">
        <v>4</v>
      </c>
      <c r="F7" s="133" t="s">
        <v>7</v>
      </c>
      <c r="G7" s="133"/>
    </row>
    <row r="8" spans="2:7" s="37" customFormat="1" ht="10" customHeight="1" x14ac:dyDescent="0.55000000000000004">
      <c r="B8" s="135"/>
      <c r="C8" s="135"/>
      <c r="D8" s="135"/>
      <c r="E8" s="135"/>
      <c r="F8" s="46" t="s">
        <v>5</v>
      </c>
      <c r="G8" s="46" t="s">
        <v>8</v>
      </c>
    </row>
    <row r="9" spans="2:7" s="37" customFormat="1" ht="10" customHeight="1" x14ac:dyDescent="0.55000000000000004">
      <c r="B9" s="54">
        <v>1</v>
      </c>
      <c r="C9" s="48">
        <f>E3</f>
        <v>10000</v>
      </c>
      <c r="D9" s="48">
        <f t="shared" ref="D9:D23" si="0">C9*12*B9</f>
        <v>120000</v>
      </c>
      <c r="E9" s="55">
        <f>E2/100</f>
        <v>0.05</v>
      </c>
      <c r="F9" s="48">
        <f t="shared" ref="F9:F23" si="1" xml:space="preserve"> FV(E9/12,B9*12,-C9,0,0)</f>
        <v>122788.55491616021</v>
      </c>
      <c r="G9" s="48">
        <f t="shared" ref="G9:G23" si="2">F9-D9</f>
        <v>2788.5549161602103</v>
      </c>
    </row>
    <row r="10" spans="2:7" s="37" customFormat="1" ht="10" customHeight="1" x14ac:dyDescent="0.55000000000000004">
      <c r="B10" s="54">
        <v>2</v>
      </c>
      <c r="C10" s="48">
        <f>C9</f>
        <v>10000</v>
      </c>
      <c r="D10" s="48">
        <f t="shared" si="0"/>
        <v>240000</v>
      </c>
      <c r="E10" s="55">
        <f>E9</f>
        <v>0.05</v>
      </c>
      <c r="F10" s="48">
        <f t="shared" si="1"/>
        <v>251859.20533998657</v>
      </c>
      <c r="G10" s="48">
        <f t="shared" si="2"/>
        <v>11859.205339986569</v>
      </c>
    </row>
    <row r="11" spans="2:7" s="37" customFormat="1" ht="10" customHeight="1" x14ac:dyDescent="0.55000000000000004">
      <c r="B11" s="54">
        <v>3</v>
      </c>
      <c r="C11" s="48">
        <f t="shared" ref="C11:C17" si="3">C10</f>
        <v>10000</v>
      </c>
      <c r="D11" s="48">
        <f t="shared" si="0"/>
        <v>360000</v>
      </c>
      <c r="E11" s="55">
        <f t="shared" ref="E11:E38" si="4">E10</f>
        <v>0.05</v>
      </c>
      <c r="F11" s="48">
        <f t="shared" si="1"/>
        <v>387533.35520032537</v>
      </c>
      <c r="G11" s="48">
        <f t="shared" si="2"/>
        <v>27533.355200325372</v>
      </c>
    </row>
    <row r="12" spans="2:7" s="37" customFormat="1" ht="10" customHeight="1" x14ac:dyDescent="0.55000000000000004">
      <c r="B12" s="54">
        <v>4</v>
      </c>
      <c r="C12" s="48">
        <f t="shared" si="3"/>
        <v>10000</v>
      </c>
      <c r="D12" s="48">
        <f t="shared" si="0"/>
        <v>480000</v>
      </c>
      <c r="E12" s="55">
        <f t="shared" si="4"/>
        <v>0.05</v>
      </c>
      <c r="F12" s="48">
        <f t="shared" si="1"/>
        <v>530148.8520610102</v>
      </c>
      <c r="G12" s="48">
        <f t="shared" si="2"/>
        <v>50148.852061010199</v>
      </c>
    </row>
    <row r="13" spans="2:7" s="37" customFormat="1" ht="10" customHeight="1" x14ac:dyDescent="0.55000000000000004">
      <c r="B13" s="54">
        <v>5</v>
      </c>
      <c r="C13" s="48">
        <f t="shared" si="3"/>
        <v>10000</v>
      </c>
      <c r="D13" s="48">
        <f t="shared" si="0"/>
        <v>600000</v>
      </c>
      <c r="E13" s="55">
        <f t="shared" si="4"/>
        <v>0.05</v>
      </c>
      <c r="F13" s="48">
        <f t="shared" si="1"/>
        <v>680060.82840843371</v>
      </c>
      <c r="G13" s="48">
        <f t="shared" si="2"/>
        <v>80060.828408433706</v>
      </c>
    </row>
    <row r="14" spans="2:7" s="37" customFormat="1" ht="10" customHeight="1" x14ac:dyDescent="0.55000000000000004">
      <c r="B14" s="54">
        <v>6</v>
      </c>
      <c r="C14" s="48">
        <f t="shared" si="3"/>
        <v>10000</v>
      </c>
      <c r="D14" s="48">
        <f t="shared" si="0"/>
        <v>720000</v>
      </c>
      <c r="E14" s="55">
        <f t="shared" si="4"/>
        <v>0.05</v>
      </c>
      <c r="F14" s="48">
        <f t="shared" si="1"/>
        <v>837642.58598099335</v>
      </c>
      <c r="G14" s="48">
        <f t="shared" si="2"/>
        <v>117642.58598099335</v>
      </c>
    </row>
    <row r="15" spans="2:7" s="37" customFormat="1" ht="10" customHeight="1" x14ac:dyDescent="0.55000000000000004">
      <c r="B15" s="54">
        <v>7</v>
      </c>
      <c r="C15" s="48">
        <f t="shared" si="3"/>
        <v>10000</v>
      </c>
      <c r="D15" s="48">
        <f t="shared" si="0"/>
        <v>840000</v>
      </c>
      <c r="E15" s="55">
        <f t="shared" si="4"/>
        <v>0.05</v>
      </c>
      <c r="F15" s="48">
        <f t="shared" si="1"/>
        <v>1003286.5253425041</v>
      </c>
      <c r="G15" s="48">
        <f t="shared" si="2"/>
        <v>163286.52534250414</v>
      </c>
    </row>
    <row r="16" spans="2:7" s="37" customFormat="1" ht="10" customHeight="1" x14ac:dyDescent="0.55000000000000004">
      <c r="B16" s="54">
        <v>8</v>
      </c>
      <c r="C16" s="48">
        <f t="shared" si="3"/>
        <v>10000</v>
      </c>
      <c r="D16" s="48">
        <f t="shared" si="0"/>
        <v>960000</v>
      </c>
      <c r="E16" s="55">
        <f t="shared" si="4"/>
        <v>0.05</v>
      </c>
      <c r="F16" s="48">
        <f t="shared" si="1"/>
        <v>1177405.1230143562</v>
      </c>
      <c r="G16" s="48">
        <f t="shared" si="2"/>
        <v>217405.12301435624</v>
      </c>
    </row>
    <row r="17" spans="2:7" s="37" customFormat="1" ht="10" customHeight="1" x14ac:dyDescent="0.55000000000000004">
      <c r="B17" s="54">
        <v>9</v>
      </c>
      <c r="C17" s="48">
        <f t="shared" si="3"/>
        <v>10000</v>
      </c>
      <c r="D17" s="48">
        <f t="shared" si="0"/>
        <v>1080000</v>
      </c>
      <c r="E17" s="55">
        <f t="shared" si="4"/>
        <v>0.05</v>
      </c>
      <c r="F17" s="48">
        <f t="shared" si="1"/>
        <v>1360431.9585996065</v>
      </c>
      <c r="G17" s="48">
        <f t="shared" si="2"/>
        <v>280431.95859960653</v>
      </c>
    </row>
    <row r="18" spans="2:7" s="37" customFormat="1" ht="10" customHeight="1" x14ac:dyDescent="0.55000000000000004">
      <c r="B18" s="54">
        <v>10</v>
      </c>
      <c r="C18" s="48">
        <f t="shared" ref="C18:C38" si="5">C17</f>
        <v>10000</v>
      </c>
      <c r="D18" s="48">
        <f t="shared" si="0"/>
        <v>1200000</v>
      </c>
      <c r="E18" s="55">
        <f t="shared" si="4"/>
        <v>0.05</v>
      </c>
      <c r="F18" s="48">
        <f t="shared" si="1"/>
        <v>1552822.7944566866</v>
      </c>
      <c r="G18" s="48">
        <f t="shared" si="2"/>
        <v>352822.79445668659</v>
      </c>
    </row>
    <row r="19" spans="2:7" s="37" customFormat="1" ht="10" customHeight="1" x14ac:dyDescent="0.55000000000000004">
      <c r="B19" s="54">
        <v>11</v>
      </c>
      <c r="C19" s="48">
        <f t="shared" si="5"/>
        <v>10000</v>
      </c>
      <c r="D19" s="48">
        <f t="shared" si="0"/>
        <v>1320000</v>
      </c>
      <c r="E19" s="55">
        <f t="shared" si="4"/>
        <v>0.05</v>
      </c>
      <c r="F19" s="48">
        <f t="shared" si="1"/>
        <v>1755056.7106112672</v>
      </c>
      <c r="G19" s="48">
        <f t="shared" si="2"/>
        <v>435056.71061126725</v>
      </c>
    </row>
    <row r="20" spans="2:7" s="37" customFormat="1" ht="10" customHeight="1" x14ac:dyDescent="0.55000000000000004">
      <c r="B20" s="54">
        <v>12</v>
      </c>
      <c r="C20" s="48">
        <f t="shared" si="5"/>
        <v>10000</v>
      </c>
      <c r="D20" s="48">
        <f t="shared" si="0"/>
        <v>1440000</v>
      </c>
      <c r="E20" s="55">
        <f t="shared" si="4"/>
        <v>0.05</v>
      </c>
      <c r="F20" s="48">
        <f t="shared" si="1"/>
        <v>1967637.2977323721</v>
      </c>
      <c r="G20" s="48">
        <f t="shared" si="2"/>
        <v>527637.29773237207</v>
      </c>
    </row>
    <row r="21" spans="2:7" s="37" customFormat="1" ht="10" customHeight="1" x14ac:dyDescent="0.55000000000000004">
      <c r="B21" s="54">
        <v>13</v>
      </c>
      <c r="C21" s="48">
        <f t="shared" si="5"/>
        <v>10000</v>
      </c>
      <c r="D21" s="48">
        <f t="shared" si="0"/>
        <v>1560000</v>
      </c>
      <c r="E21" s="55">
        <f t="shared" si="4"/>
        <v>0.05</v>
      </c>
      <c r="F21" s="48">
        <f t="shared" si="1"/>
        <v>2191093.9111434054</v>
      </c>
      <c r="G21" s="48">
        <f t="shared" si="2"/>
        <v>631093.91114340536</v>
      </c>
    </row>
    <row r="22" spans="2:7" s="37" customFormat="1" ht="10" customHeight="1" x14ac:dyDescent="0.55000000000000004">
      <c r="B22" s="54">
        <v>14</v>
      </c>
      <c r="C22" s="48">
        <f t="shared" si="5"/>
        <v>10000</v>
      </c>
      <c r="D22" s="48">
        <f t="shared" si="0"/>
        <v>1680000</v>
      </c>
      <c r="E22" s="55">
        <f t="shared" si="4"/>
        <v>0.05</v>
      </c>
      <c r="F22" s="48">
        <f t="shared" si="1"/>
        <v>2425982.9889907725</v>
      </c>
      <c r="G22" s="48">
        <f t="shared" si="2"/>
        <v>745982.98899077252</v>
      </c>
    </row>
    <row r="23" spans="2:7" s="37" customFormat="1" ht="10" customHeight="1" x14ac:dyDescent="0.55000000000000004">
      <c r="B23" s="54">
        <v>15</v>
      </c>
      <c r="C23" s="48">
        <f t="shared" si="5"/>
        <v>10000</v>
      </c>
      <c r="D23" s="48">
        <f t="shared" si="0"/>
        <v>1800000</v>
      </c>
      <c r="E23" s="55">
        <f t="shared" si="4"/>
        <v>0.05</v>
      </c>
      <c r="F23" s="48">
        <f t="shared" si="1"/>
        <v>2672889.4378525005</v>
      </c>
      <c r="G23" s="48">
        <f t="shared" si="2"/>
        <v>872889.43785250047</v>
      </c>
    </row>
    <row r="24" spans="2:7" s="37" customFormat="1" ht="10" customHeight="1" x14ac:dyDescent="0.55000000000000004">
      <c r="B24" s="54">
        <v>16</v>
      </c>
      <c r="C24" s="48">
        <f t="shared" si="5"/>
        <v>10000</v>
      </c>
      <c r="D24" s="48">
        <f t="shared" ref="D24:D33" si="6">C24*12*B24</f>
        <v>1920000</v>
      </c>
      <c r="E24" s="55">
        <f t="shared" si="4"/>
        <v>0.05</v>
      </c>
      <c r="F24" s="48">
        <f t="shared" ref="F24:F33" si="7" xml:space="preserve"> FV(E24/12,B24*12,-C24,0,0)</f>
        <v>2932428.0892372341</v>
      </c>
      <c r="G24" s="48">
        <f t="shared" ref="G24:G33" si="8">F24-D24</f>
        <v>1012428.0892372341</v>
      </c>
    </row>
    <row r="25" spans="2:7" s="37" customFormat="1" ht="10" customHeight="1" x14ac:dyDescent="0.55000000000000004">
      <c r="B25" s="54">
        <v>17</v>
      </c>
      <c r="C25" s="48">
        <f t="shared" si="5"/>
        <v>10000</v>
      </c>
      <c r="D25" s="48">
        <f t="shared" si="6"/>
        <v>2040000</v>
      </c>
      <c r="E25" s="55">
        <f t="shared" si="4"/>
        <v>0.05</v>
      </c>
      <c r="F25" s="48">
        <f t="shared" si="7"/>
        <v>3205245.2306004763</v>
      </c>
      <c r="G25" s="48">
        <f t="shared" si="8"/>
        <v>1165245.2306004763</v>
      </c>
    </row>
    <row r="26" spans="2:7" s="37" customFormat="1" ht="10" customHeight="1" x14ac:dyDescent="0.55000000000000004">
      <c r="B26" s="54">
        <v>18</v>
      </c>
      <c r="C26" s="48">
        <f t="shared" si="5"/>
        <v>10000</v>
      </c>
      <c r="D26" s="48">
        <f t="shared" si="6"/>
        <v>2160000</v>
      </c>
      <c r="E26" s="55">
        <f t="shared" si="4"/>
        <v>0.05</v>
      </c>
      <c r="F26" s="48">
        <f t="shared" si="7"/>
        <v>3492020.2146905321</v>
      </c>
      <c r="G26" s="48">
        <f t="shared" si="8"/>
        <v>1332020.2146905321</v>
      </c>
    </row>
    <row r="27" spans="2:7" s="37" customFormat="1" ht="10" customHeight="1" x14ac:dyDescent="0.55000000000000004">
      <c r="B27" s="54">
        <v>19</v>
      </c>
      <c r="C27" s="48">
        <f t="shared" si="5"/>
        <v>10000</v>
      </c>
      <c r="D27" s="48">
        <f t="shared" si="6"/>
        <v>2280000</v>
      </c>
      <c r="E27" s="55">
        <f t="shared" si="4"/>
        <v>0.05</v>
      </c>
      <c r="F27" s="48">
        <f t="shared" si="7"/>
        <v>3793467.1512316363</v>
      </c>
      <c r="G27" s="48">
        <f t="shared" si="8"/>
        <v>1513467.1512316363</v>
      </c>
    </row>
    <row r="28" spans="2:7" s="37" customFormat="1" ht="10" customHeight="1" x14ac:dyDescent="0.55000000000000004">
      <c r="B28" s="54">
        <v>20</v>
      </c>
      <c r="C28" s="48">
        <f t="shared" si="5"/>
        <v>10000</v>
      </c>
      <c r="D28" s="48">
        <f t="shared" si="6"/>
        <v>2400000</v>
      </c>
      <c r="E28" s="55">
        <f t="shared" si="4"/>
        <v>0.05</v>
      </c>
      <c r="F28" s="48">
        <f t="shared" si="7"/>
        <v>4110336.6851568199</v>
      </c>
      <c r="G28" s="48">
        <f t="shared" si="8"/>
        <v>1710336.6851568199</v>
      </c>
    </row>
    <row r="29" spans="2:7" s="37" customFormat="1" ht="10" customHeight="1" x14ac:dyDescent="0.55000000000000004">
      <c r="B29" s="54">
        <v>21</v>
      </c>
      <c r="C29" s="48">
        <f t="shared" si="5"/>
        <v>10000</v>
      </c>
      <c r="D29" s="48">
        <f t="shared" si="6"/>
        <v>2520000</v>
      </c>
      <c r="E29" s="55">
        <f t="shared" si="4"/>
        <v>0.05</v>
      </c>
      <c r="F29" s="48">
        <f t="shared" si="7"/>
        <v>4443417.8658185154</v>
      </c>
      <c r="G29" s="48">
        <f t="shared" si="8"/>
        <v>1923417.8658185154</v>
      </c>
    </row>
    <row r="30" spans="2:7" s="37" customFormat="1" ht="10" customHeight="1" x14ac:dyDescent="0.55000000000000004">
      <c r="B30" s="54">
        <v>22</v>
      </c>
      <c r="C30" s="48">
        <f t="shared" si="5"/>
        <v>10000</v>
      </c>
      <c r="D30" s="48">
        <f t="shared" si="6"/>
        <v>2640000</v>
      </c>
      <c r="E30" s="55">
        <f t="shared" si="4"/>
        <v>0.05</v>
      </c>
      <c r="F30" s="48">
        <f t="shared" si="7"/>
        <v>4793540.1118315523</v>
      </c>
      <c r="G30" s="48">
        <f t="shared" si="8"/>
        <v>2153540.1118315523</v>
      </c>
    </row>
    <row r="31" spans="2:7" s="37" customFormat="1" ht="10" customHeight="1" x14ac:dyDescent="0.55000000000000004">
      <c r="B31" s="54">
        <v>23</v>
      </c>
      <c r="C31" s="48">
        <f t="shared" si="5"/>
        <v>10000</v>
      </c>
      <c r="D31" s="48">
        <f t="shared" si="6"/>
        <v>2760000</v>
      </c>
      <c r="E31" s="55">
        <f t="shared" si="4"/>
        <v>0.05</v>
      </c>
      <c r="F31" s="48">
        <f t="shared" si="7"/>
        <v>5161575.2764412314</v>
      </c>
      <c r="G31" s="48">
        <f t="shared" si="8"/>
        <v>2401575.2764412314</v>
      </c>
    </row>
    <row r="32" spans="2:7" s="37" customFormat="1" ht="10" customHeight="1" x14ac:dyDescent="0.55000000000000004">
      <c r="B32" s="54">
        <v>24</v>
      </c>
      <c r="C32" s="48">
        <f t="shared" si="5"/>
        <v>10000</v>
      </c>
      <c r="D32" s="48">
        <f t="shared" si="6"/>
        <v>2880000</v>
      </c>
      <c r="E32" s="55">
        <f t="shared" si="4"/>
        <v>0.05</v>
      </c>
      <c r="F32" s="48">
        <f t="shared" si="7"/>
        <v>5548439.8185595572</v>
      </c>
      <c r="G32" s="48">
        <f t="shared" si="8"/>
        <v>2668439.8185595572</v>
      </c>
    </row>
    <row r="33" spans="2:7" s="37" customFormat="1" ht="10" customHeight="1" x14ac:dyDescent="0.55000000000000004">
      <c r="B33" s="54">
        <v>25</v>
      </c>
      <c r="C33" s="48">
        <f t="shared" si="5"/>
        <v>10000</v>
      </c>
      <c r="D33" s="48">
        <f t="shared" si="6"/>
        <v>3000000</v>
      </c>
      <c r="E33" s="55">
        <f t="shared" si="4"/>
        <v>0.05</v>
      </c>
      <c r="F33" s="48">
        <f t="shared" si="7"/>
        <v>5955097.0848758034</v>
      </c>
      <c r="G33" s="48">
        <f t="shared" si="8"/>
        <v>2955097.0848758034</v>
      </c>
    </row>
    <row r="34" spans="2:7" s="37" customFormat="1" ht="10" customHeight="1" x14ac:dyDescent="0.55000000000000004">
      <c r="B34" s="54">
        <v>26</v>
      </c>
      <c r="C34" s="48">
        <f t="shared" si="5"/>
        <v>10000</v>
      </c>
      <c r="D34" s="48">
        <f>C34*12*B34</f>
        <v>3120000</v>
      </c>
      <c r="E34" s="55">
        <f t="shared" si="4"/>
        <v>0.05</v>
      </c>
      <c r="F34" s="48">
        <f xml:space="preserve"> FV(E34/12,B34*12,-C34,0,0)</f>
        <v>6382559.7087241886</v>
      </c>
      <c r="G34" s="48">
        <f>F34-D34</f>
        <v>3262559.7087241886</v>
      </c>
    </row>
    <row r="35" spans="2:7" s="37" customFormat="1" ht="10" customHeight="1" x14ac:dyDescent="0.55000000000000004">
      <c r="B35" s="54">
        <v>27</v>
      </c>
      <c r="C35" s="48">
        <f t="shared" si="5"/>
        <v>10000</v>
      </c>
      <c r="D35" s="48">
        <f>C35*12*B35</f>
        <v>3240000</v>
      </c>
      <c r="E35" s="55">
        <f t="shared" si="4"/>
        <v>0.05</v>
      </c>
      <c r="F35" s="48">
        <f xml:space="preserve"> FV(E35/12,B35*12,-C35,0,0)</f>
        <v>6831892.1316821612</v>
      </c>
      <c r="G35" s="48">
        <f>F35-D35</f>
        <v>3591892.1316821612</v>
      </c>
    </row>
    <row r="36" spans="2:7" s="37" customFormat="1" ht="10" customHeight="1" x14ac:dyDescent="0.55000000000000004">
      <c r="B36" s="54">
        <v>28</v>
      </c>
      <c r="C36" s="48">
        <f t="shared" si="5"/>
        <v>10000</v>
      </c>
      <c r="D36" s="48">
        <f>C36*12*B36</f>
        <v>3360000</v>
      </c>
      <c r="E36" s="55">
        <f t="shared" si="4"/>
        <v>0.05</v>
      </c>
      <c r="F36" s="48">
        <f xml:space="preserve"> FV(E36/12,B36*12,-C36,0,0)</f>
        <v>7304213.2541784626</v>
      </c>
      <c r="G36" s="48">
        <f>F36-D36</f>
        <v>3944213.2541784626</v>
      </c>
    </row>
    <row r="37" spans="2:7" s="37" customFormat="1" ht="10" customHeight="1" x14ac:dyDescent="0.55000000000000004">
      <c r="B37" s="54">
        <v>29</v>
      </c>
      <c r="C37" s="48">
        <f t="shared" si="5"/>
        <v>10000</v>
      </c>
      <c r="D37" s="48">
        <f>C37*12*B37</f>
        <v>3480000</v>
      </c>
      <c r="E37" s="55">
        <f t="shared" si="4"/>
        <v>0.05</v>
      </c>
      <c r="F37" s="48">
        <f xml:space="preserve"> FV(E37/12,B37*12,-C37,0,0)</f>
        <v>7800699.2217113022</v>
      </c>
      <c r="G37" s="48">
        <f>F37-D37</f>
        <v>4320699.2217113022</v>
      </c>
    </row>
    <row r="38" spans="2:7" s="37" customFormat="1" ht="10" customHeight="1" x14ac:dyDescent="0.55000000000000004">
      <c r="B38" s="54">
        <v>30</v>
      </c>
      <c r="C38" s="48">
        <f t="shared" si="5"/>
        <v>10000</v>
      </c>
      <c r="D38" s="48">
        <f>C38*12*B38</f>
        <v>3600000</v>
      </c>
      <c r="E38" s="55">
        <f t="shared" si="4"/>
        <v>0.05</v>
      </c>
      <c r="F38" s="48">
        <f xml:space="preserve"> FV(E38/12,B38*12,-C38,0,0)</f>
        <v>8322586.3536147745</v>
      </c>
      <c r="G38" s="48">
        <f>F38-D38</f>
        <v>4722586.3536147745</v>
      </c>
    </row>
    <row r="39" spans="2:7" s="37" customFormat="1" ht="10" customHeight="1" x14ac:dyDescent="0.55000000000000004"/>
    <row r="40" spans="2:7" s="37" customFormat="1" ht="10" customHeight="1" x14ac:dyDescent="0.55000000000000004"/>
    <row r="41" spans="2:7" s="37" customFormat="1" ht="10" customHeight="1" x14ac:dyDescent="0.55000000000000004"/>
    <row r="42" spans="2:7" s="37" customFormat="1" ht="10" customHeight="1" x14ac:dyDescent="0.55000000000000004"/>
    <row r="43" spans="2:7" s="37" customFormat="1" ht="10" customHeight="1" x14ac:dyDescent="0.55000000000000004"/>
    <row r="44" spans="2:7" s="37" customFormat="1" ht="10" customHeight="1" x14ac:dyDescent="0.55000000000000004"/>
    <row r="45" spans="2:7" s="37" customFormat="1" ht="10" customHeight="1" x14ac:dyDescent="0.55000000000000004"/>
    <row r="46" spans="2:7" s="37" customFormat="1" ht="10" customHeight="1" x14ac:dyDescent="0.55000000000000004"/>
    <row r="47" spans="2:7" s="37" customFormat="1" ht="10" customHeight="1" x14ac:dyDescent="0.55000000000000004"/>
    <row r="48" spans="2:7" s="37" customFormat="1" ht="10" customHeight="1" x14ac:dyDescent="0.55000000000000004"/>
    <row r="49" s="37" customFormat="1" ht="10" customHeight="1" x14ac:dyDescent="0.55000000000000004"/>
    <row r="50" s="37" customFormat="1" ht="10" customHeight="1" x14ac:dyDescent="0.55000000000000004"/>
    <row r="51" s="37" customFormat="1" ht="10" customHeight="1" x14ac:dyDescent="0.55000000000000004"/>
    <row r="52" s="37" customFormat="1" ht="10" customHeight="1" x14ac:dyDescent="0.55000000000000004"/>
  </sheetData>
  <mergeCells count="5">
    <mergeCell ref="F7:G7"/>
    <mergeCell ref="B7:B8"/>
    <mergeCell ref="C7:C8"/>
    <mergeCell ref="E7:E8"/>
    <mergeCell ref="D7:D8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ドル</vt:lpstr>
      <vt:lpstr>複利</vt:lpstr>
      <vt:lpstr>為替（データ）</vt:lpstr>
      <vt:lpstr>複利（計算）</vt:lpstr>
      <vt:lpstr>ドル!Print_Area</vt:lpstr>
      <vt:lpstr>複利!Print_Area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fp-user</dc:creator>
  <cp:lastModifiedBy>saday</cp:lastModifiedBy>
  <cp:lastPrinted>2023-05-15T11:38:41Z</cp:lastPrinted>
  <dcterms:created xsi:type="dcterms:W3CDTF">2019-03-06T08:26:41Z</dcterms:created>
  <dcterms:modified xsi:type="dcterms:W3CDTF">2023-06-06T08:49:52Z</dcterms:modified>
</cp:coreProperties>
</file>