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day\マイドライブ（sada.yasu.119@gmail.com）（1）\サイト\FPフォロー\FPフォロー　ドルコスト\"/>
    </mc:Choice>
  </mc:AlternateContent>
  <xr:revisionPtr revIDLastSave="0" documentId="13_ncr:1_{45DC06DD-3A0A-4C33-930B-68CA256C9AC4}" xr6:coauthVersionLast="47" xr6:coauthVersionMax="47" xr10:uidLastSave="{00000000-0000-0000-0000-000000000000}"/>
  <bookViews>
    <workbookView xWindow="-50" yWindow="-50" windowWidth="19300" windowHeight="10300" xr2:uid="{BFB41FC3-7C15-4FDE-96AE-1C3FB53F323F}"/>
  </bookViews>
  <sheets>
    <sheet name="日経平均" sheetId="6" r:id="rId1"/>
    <sheet name="複利" sheetId="2" r:id="rId2"/>
    <sheet name="日経平均（データ）" sheetId="5" state="hidden" r:id="rId3"/>
    <sheet name="複利（計算）" sheetId="1" state="hidden" r:id="rId4"/>
  </sheets>
  <definedNames>
    <definedName name="_xlnm._FilterDatabase" localSheetId="2" hidden="1">'日経平均（データ）'!$B$7:$P$7</definedName>
    <definedName name="_xlnm._FilterDatabase" localSheetId="3" hidden="1">'複利（計算）'!$B$7:$F$8</definedName>
    <definedName name="_xlnm.Print_Area" localSheetId="0">日経平均!$A$1:$N$37</definedName>
    <definedName name="_xlnm.Print_Area" localSheetId="1">複利!$A$1:$L$35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88" i="5" l="1"/>
  <c r="P6" i="5"/>
  <c r="Q6" i="5"/>
  <c r="D8" i="5"/>
  <c r="C3" i="5"/>
  <c r="D9" i="5"/>
  <c r="D10" i="5"/>
  <c r="D11" i="5"/>
  <c r="D12" i="5"/>
  <c r="D13" i="5"/>
  <c r="D14" i="5"/>
  <c r="D15" i="5"/>
  <c r="D16" i="5"/>
  <c r="D17" i="5"/>
  <c r="D18" i="5"/>
  <c r="D19" i="5"/>
  <c r="D20" i="5"/>
  <c r="D21" i="5"/>
  <c r="D22" i="5"/>
  <c r="D23" i="5"/>
  <c r="D24" i="5"/>
  <c r="D25" i="5"/>
  <c r="D26" i="5"/>
  <c r="D27" i="5"/>
  <c r="D28" i="5"/>
  <c r="D29" i="5"/>
  <c r="D30" i="5"/>
  <c r="D31" i="5"/>
  <c r="D32" i="5"/>
  <c r="D33" i="5"/>
  <c r="D34" i="5"/>
  <c r="D35" i="5"/>
  <c r="D36" i="5"/>
  <c r="D37" i="5"/>
  <c r="D38" i="5"/>
  <c r="D39" i="5"/>
  <c r="D40" i="5"/>
  <c r="D41" i="5"/>
  <c r="D42" i="5"/>
  <c r="D43" i="5"/>
  <c r="D44" i="5"/>
  <c r="D45" i="5"/>
  <c r="D46" i="5"/>
  <c r="D47" i="5"/>
  <c r="D48" i="5"/>
  <c r="D49" i="5"/>
  <c r="D50" i="5"/>
  <c r="D51" i="5"/>
  <c r="D52" i="5"/>
  <c r="D53" i="5"/>
  <c r="D54" i="5"/>
  <c r="D55" i="5"/>
  <c r="D56" i="5"/>
  <c r="D57" i="5"/>
  <c r="D58" i="5"/>
  <c r="D59" i="5"/>
  <c r="D60" i="5"/>
  <c r="D61" i="5"/>
  <c r="D62" i="5"/>
  <c r="D63" i="5"/>
  <c r="D64" i="5"/>
  <c r="D65" i="5"/>
  <c r="D66" i="5"/>
  <c r="D67" i="5"/>
  <c r="D68" i="5"/>
  <c r="D69" i="5"/>
  <c r="D70" i="5"/>
  <c r="D71" i="5"/>
  <c r="D72" i="5"/>
  <c r="D73" i="5"/>
  <c r="D74" i="5"/>
  <c r="D75" i="5"/>
  <c r="D76" i="5"/>
  <c r="D77" i="5"/>
  <c r="D78" i="5"/>
  <c r="D79" i="5"/>
  <c r="D80" i="5"/>
  <c r="D81" i="5"/>
  <c r="D82" i="5"/>
  <c r="D83" i="5"/>
  <c r="D84" i="5"/>
  <c r="D85" i="5"/>
  <c r="D86" i="5"/>
  <c r="D87" i="5"/>
  <c r="D88" i="5"/>
  <c r="D89" i="5"/>
  <c r="D90" i="5"/>
  <c r="D91" i="5"/>
  <c r="D92" i="5"/>
  <c r="D93" i="5"/>
  <c r="D94" i="5"/>
  <c r="D95" i="5"/>
  <c r="D96" i="5"/>
  <c r="D97" i="5"/>
  <c r="D98" i="5"/>
  <c r="D99" i="5"/>
  <c r="D100" i="5"/>
  <c r="D101" i="5"/>
  <c r="D102" i="5"/>
  <c r="D103" i="5"/>
  <c r="D104" i="5"/>
  <c r="D105" i="5"/>
  <c r="D106" i="5"/>
  <c r="D107" i="5"/>
  <c r="D108" i="5"/>
  <c r="D109" i="5"/>
  <c r="D110" i="5"/>
  <c r="D111" i="5"/>
  <c r="D112" i="5"/>
  <c r="D113" i="5"/>
  <c r="D114" i="5"/>
  <c r="D115" i="5"/>
  <c r="D116" i="5"/>
  <c r="D117" i="5"/>
  <c r="D118" i="5"/>
  <c r="D119" i="5"/>
  <c r="D120" i="5"/>
  <c r="D121" i="5"/>
  <c r="D122" i="5"/>
  <c r="D123" i="5"/>
  <c r="D124" i="5"/>
  <c r="D125" i="5"/>
  <c r="D126" i="5"/>
  <c r="D127" i="5"/>
  <c r="D128" i="5"/>
  <c r="D129" i="5"/>
  <c r="D130" i="5"/>
  <c r="D131" i="5"/>
  <c r="D132" i="5"/>
  <c r="D133" i="5"/>
  <c r="D134" i="5"/>
  <c r="D135" i="5"/>
  <c r="D136" i="5"/>
  <c r="D137" i="5"/>
  <c r="D138" i="5"/>
  <c r="D139" i="5"/>
  <c r="D140" i="5"/>
  <c r="D141" i="5"/>
  <c r="D142" i="5"/>
  <c r="D143" i="5"/>
  <c r="D144" i="5"/>
  <c r="D145" i="5"/>
  <c r="D146" i="5"/>
  <c r="D147" i="5"/>
  <c r="D148" i="5"/>
  <c r="D149" i="5"/>
  <c r="D150" i="5"/>
  <c r="D151" i="5"/>
  <c r="D152" i="5"/>
  <c r="D153" i="5"/>
  <c r="D154" i="5"/>
  <c r="D155" i="5"/>
  <c r="D156" i="5"/>
  <c r="D157" i="5"/>
  <c r="D158" i="5"/>
  <c r="D159" i="5"/>
  <c r="D160" i="5"/>
  <c r="D161" i="5"/>
  <c r="D162" i="5"/>
  <c r="D163" i="5"/>
  <c r="D164" i="5"/>
  <c r="D165" i="5"/>
  <c r="D166" i="5"/>
  <c r="D167" i="5"/>
  <c r="D168" i="5"/>
  <c r="D169" i="5"/>
  <c r="D170" i="5"/>
  <c r="D171" i="5"/>
  <c r="D172" i="5"/>
  <c r="D173" i="5"/>
  <c r="D174" i="5"/>
  <c r="D175" i="5"/>
  <c r="D176" i="5"/>
  <c r="D177" i="5"/>
  <c r="D178" i="5"/>
  <c r="D179" i="5"/>
  <c r="D180" i="5"/>
  <c r="D181" i="5"/>
  <c r="D182" i="5"/>
  <c r="D183" i="5"/>
  <c r="D184" i="5"/>
  <c r="D185" i="5"/>
  <c r="D186" i="5"/>
  <c r="D187" i="5"/>
  <c r="D188" i="5"/>
  <c r="D189" i="5"/>
  <c r="D190" i="5"/>
  <c r="D191" i="5"/>
  <c r="D192" i="5"/>
  <c r="D193" i="5"/>
  <c r="D194" i="5"/>
  <c r="D195" i="5"/>
  <c r="D196" i="5"/>
  <c r="D197" i="5"/>
  <c r="D198" i="5"/>
  <c r="D199" i="5"/>
  <c r="D200" i="5"/>
  <c r="D201" i="5"/>
  <c r="D202" i="5"/>
  <c r="D203" i="5"/>
  <c r="D204" i="5"/>
  <c r="D205" i="5"/>
  <c r="D206" i="5"/>
  <c r="D207" i="5"/>
  <c r="D208" i="5"/>
  <c r="D209" i="5"/>
  <c r="D210" i="5"/>
  <c r="D211" i="5"/>
  <c r="D212" i="5"/>
  <c r="D213" i="5"/>
  <c r="D214" i="5"/>
  <c r="D215" i="5"/>
  <c r="D216" i="5"/>
  <c r="D217" i="5"/>
  <c r="D218" i="5"/>
  <c r="D219" i="5"/>
  <c r="D220" i="5"/>
  <c r="D221" i="5"/>
  <c r="D222" i="5"/>
  <c r="D223" i="5"/>
  <c r="D224" i="5"/>
  <c r="D225" i="5"/>
  <c r="D226" i="5"/>
  <c r="D227" i="5"/>
  <c r="D228" i="5"/>
  <c r="D229" i="5"/>
  <c r="D230" i="5"/>
  <c r="D231" i="5"/>
  <c r="D232" i="5"/>
  <c r="D233" i="5"/>
  <c r="D234" i="5"/>
  <c r="D235" i="5"/>
  <c r="D236" i="5"/>
  <c r="D237" i="5"/>
  <c r="D238" i="5"/>
  <c r="D239" i="5"/>
  <c r="D240" i="5"/>
  <c r="D241" i="5"/>
  <c r="D242" i="5"/>
  <c r="D243" i="5"/>
  <c r="D244" i="5"/>
  <c r="D245" i="5"/>
  <c r="D246" i="5"/>
  <c r="D247" i="5"/>
  <c r="D248" i="5"/>
  <c r="D249" i="5"/>
  <c r="D250" i="5"/>
  <c r="D251" i="5"/>
  <c r="D252" i="5"/>
  <c r="D253" i="5"/>
  <c r="D254" i="5"/>
  <c r="D255" i="5"/>
  <c r="D256" i="5"/>
  <c r="D257" i="5"/>
  <c r="D258" i="5"/>
  <c r="D259" i="5"/>
  <c r="D260" i="5"/>
  <c r="D261" i="5"/>
  <c r="D262" i="5"/>
  <c r="D263" i="5"/>
  <c r="D264" i="5"/>
  <c r="D265" i="5"/>
  <c r="D266" i="5"/>
  <c r="D267" i="5"/>
  <c r="D268" i="5"/>
  <c r="D269" i="5"/>
  <c r="D270" i="5"/>
  <c r="D271" i="5"/>
  <c r="D272" i="5"/>
  <c r="D273" i="5"/>
  <c r="D274" i="5"/>
  <c r="D275" i="5"/>
  <c r="D276" i="5"/>
  <c r="D277" i="5"/>
  <c r="D278" i="5"/>
  <c r="D279" i="5"/>
  <c r="D280" i="5"/>
  <c r="D281" i="5"/>
  <c r="D282" i="5"/>
  <c r="D283" i="5"/>
  <c r="D284" i="5"/>
  <c r="D285" i="5"/>
  <c r="D286" i="5"/>
  <c r="D287" i="5"/>
  <c r="D288" i="5"/>
  <c r="D289" i="5"/>
  <c r="D290" i="5"/>
  <c r="D291" i="5"/>
  <c r="D292" i="5"/>
  <c r="D293" i="5"/>
  <c r="D294" i="5"/>
  <c r="D295" i="5"/>
  <c r="D296" i="5"/>
  <c r="D297" i="5"/>
  <c r="D298" i="5"/>
  <c r="D299" i="5"/>
  <c r="D300" i="5"/>
  <c r="D301" i="5"/>
  <c r="D3" i="6"/>
  <c r="G2" i="5"/>
  <c r="E8" i="5" s="1"/>
  <c r="E9" i="5" s="1"/>
  <c r="E10" i="5" s="1"/>
  <c r="E11" i="5" s="1"/>
  <c r="E12" i="5" s="1"/>
  <c r="E13" i="5" s="1"/>
  <c r="E14" i="5" s="1"/>
  <c r="E15" i="5" s="1"/>
  <c r="E16" i="5" s="1"/>
  <c r="E17" i="5" s="1"/>
  <c r="E18" i="5" s="1"/>
  <c r="E19" i="5" s="1"/>
  <c r="E20" i="5" s="1"/>
  <c r="E21" i="5" s="1"/>
  <c r="E22" i="5" s="1"/>
  <c r="E23" i="5" s="1"/>
  <c r="E24" i="5" s="1"/>
  <c r="E25" i="5" s="1"/>
  <c r="E26" i="5" s="1"/>
  <c r="E27" i="5" s="1"/>
  <c r="E28" i="5" s="1"/>
  <c r="E29" i="5" s="1"/>
  <c r="E30" i="5" s="1"/>
  <c r="E31" i="5" s="1"/>
  <c r="E32" i="5" s="1"/>
  <c r="E33" i="5" s="1"/>
  <c r="E34" i="5" s="1"/>
  <c r="E35" i="5" s="1"/>
  <c r="E36" i="5" s="1"/>
  <c r="E37" i="5" s="1"/>
  <c r="E38" i="5" s="1"/>
  <c r="E39" i="5" s="1"/>
  <c r="E40" i="5" s="1"/>
  <c r="E41" i="5" s="1"/>
  <c r="E42" i="5" s="1"/>
  <c r="E43" i="5" s="1"/>
  <c r="E44" i="5" s="1"/>
  <c r="E45" i="5" s="1"/>
  <c r="E46" i="5" s="1"/>
  <c r="E47" i="5" s="1"/>
  <c r="E48" i="5" s="1"/>
  <c r="E49" i="5" s="1"/>
  <c r="E50" i="5" s="1"/>
  <c r="E51" i="5" s="1"/>
  <c r="E52" i="5" s="1"/>
  <c r="E53" i="5" s="1"/>
  <c r="E54" i="5" s="1"/>
  <c r="E55" i="5" s="1"/>
  <c r="E56" i="5" s="1"/>
  <c r="E57" i="5" s="1"/>
  <c r="E58" i="5" s="1"/>
  <c r="E59" i="5" s="1"/>
  <c r="E60" i="5" s="1"/>
  <c r="E61" i="5" s="1"/>
  <c r="E62" i="5" s="1"/>
  <c r="E63" i="5" s="1"/>
  <c r="E64" i="5" s="1"/>
  <c r="E65" i="5" s="1"/>
  <c r="E66" i="5" s="1"/>
  <c r="E67" i="5" s="1"/>
  <c r="E68" i="5" s="1"/>
  <c r="E69" i="5" s="1"/>
  <c r="E70" i="5" s="1"/>
  <c r="E71" i="5" s="1"/>
  <c r="E72" i="5" s="1"/>
  <c r="E73" i="5" s="1"/>
  <c r="E74" i="5" s="1"/>
  <c r="E75" i="5" s="1"/>
  <c r="E76" i="5" s="1"/>
  <c r="E77" i="5" s="1"/>
  <c r="E78" i="5" s="1"/>
  <c r="E79" i="5" s="1"/>
  <c r="E80" i="5" s="1"/>
  <c r="E81" i="5" s="1"/>
  <c r="E82" i="5" s="1"/>
  <c r="E83" i="5" s="1"/>
  <c r="E84" i="5" s="1"/>
  <c r="E85" i="5" s="1"/>
  <c r="E86" i="5" s="1"/>
  <c r="E87" i="5" s="1"/>
  <c r="E88" i="5" s="1"/>
  <c r="E89" i="5" s="1"/>
  <c r="E90" i="5" s="1"/>
  <c r="E91" i="5" s="1"/>
  <c r="E92" i="5" s="1"/>
  <c r="E93" i="5" s="1"/>
  <c r="E94" i="5" s="1"/>
  <c r="E95" i="5" s="1"/>
  <c r="E96" i="5" s="1"/>
  <c r="E97" i="5" s="1"/>
  <c r="E98" i="5" s="1"/>
  <c r="E99" i="5" s="1"/>
  <c r="E100" i="5" s="1"/>
  <c r="E101" i="5" s="1"/>
  <c r="E102" i="5" s="1"/>
  <c r="E103" i="5" s="1"/>
  <c r="E104" i="5" s="1"/>
  <c r="E105" i="5" s="1"/>
  <c r="E106" i="5" s="1"/>
  <c r="E107" i="5" s="1"/>
  <c r="E108" i="5" s="1"/>
  <c r="E109" i="5" s="1"/>
  <c r="E110" i="5" s="1"/>
  <c r="E111" i="5" s="1"/>
  <c r="E112" i="5" s="1"/>
  <c r="E113" i="5" s="1"/>
  <c r="E114" i="5" s="1"/>
  <c r="E115" i="5" s="1"/>
  <c r="E116" i="5" s="1"/>
  <c r="E117" i="5" s="1"/>
  <c r="E118" i="5" s="1"/>
  <c r="E119" i="5" s="1"/>
  <c r="E120" i="5" s="1"/>
  <c r="E121" i="5" s="1"/>
  <c r="E122" i="5" s="1"/>
  <c r="E123" i="5" s="1"/>
  <c r="E124" i="5" s="1"/>
  <c r="E125" i="5" s="1"/>
  <c r="E126" i="5" s="1"/>
  <c r="E127" i="5" s="1"/>
  <c r="E128" i="5" s="1"/>
  <c r="E129" i="5" s="1"/>
  <c r="E130" i="5" s="1"/>
  <c r="E131" i="5" s="1"/>
  <c r="E132" i="5" s="1"/>
  <c r="E133" i="5" s="1"/>
  <c r="E134" i="5" s="1"/>
  <c r="E135" i="5" s="1"/>
  <c r="E136" i="5" s="1"/>
  <c r="E137" i="5" s="1"/>
  <c r="E138" i="5" s="1"/>
  <c r="E139" i="5" s="1"/>
  <c r="E140" i="5" s="1"/>
  <c r="E141" i="5" s="1"/>
  <c r="E142" i="5" s="1"/>
  <c r="E143" i="5" s="1"/>
  <c r="E144" i="5" s="1"/>
  <c r="E145" i="5" s="1"/>
  <c r="E146" i="5" s="1"/>
  <c r="E147" i="5" s="1"/>
  <c r="E148" i="5" s="1"/>
  <c r="E149" i="5" s="1"/>
  <c r="E150" i="5" s="1"/>
  <c r="E151" i="5" s="1"/>
  <c r="E152" i="5" s="1"/>
  <c r="E153" i="5" s="1"/>
  <c r="E154" i="5" s="1"/>
  <c r="E155" i="5" s="1"/>
  <c r="E156" i="5" s="1"/>
  <c r="E157" i="5" s="1"/>
  <c r="E158" i="5" s="1"/>
  <c r="E159" i="5" s="1"/>
  <c r="E160" i="5" s="1"/>
  <c r="E161" i="5" s="1"/>
  <c r="E162" i="5" s="1"/>
  <c r="E163" i="5" s="1"/>
  <c r="E164" i="5" s="1"/>
  <c r="E165" i="5" s="1"/>
  <c r="E166" i="5" s="1"/>
  <c r="E167" i="5" s="1"/>
  <c r="E168" i="5" s="1"/>
  <c r="E169" i="5" s="1"/>
  <c r="E170" i="5" s="1"/>
  <c r="E171" i="5" s="1"/>
  <c r="E172" i="5" s="1"/>
  <c r="E173" i="5" s="1"/>
  <c r="E174" i="5" s="1"/>
  <c r="E175" i="5" s="1"/>
  <c r="E176" i="5" s="1"/>
  <c r="E177" i="5" s="1"/>
  <c r="E178" i="5" s="1"/>
  <c r="E179" i="5" s="1"/>
  <c r="E180" i="5" s="1"/>
  <c r="E181" i="5" s="1"/>
  <c r="E182" i="5" s="1"/>
  <c r="E183" i="5" s="1"/>
  <c r="E184" i="5" s="1"/>
  <c r="E185" i="5" s="1"/>
  <c r="E186" i="5" s="1"/>
  <c r="E187" i="5" s="1"/>
  <c r="E188" i="5" s="1"/>
  <c r="E189" i="5" s="1"/>
  <c r="E190" i="5" s="1"/>
  <c r="E191" i="5" s="1"/>
  <c r="E192" i="5" s="1"/>
  <c r="E193" i="5" s="1"/>
  <c r="E194" i="5" s="1"/>
  <c r="E195" i="5" s="1"/>
  <c r="E196" i="5" s="1"/>
  <c r="E197" i="5" s="1"/>
  <c r="E198" i="5" s="1"/>
  <c r="E199" i="5" s="1"/>
  <c r="E200" i="5" s="1"/>
  <c r="E201" i="5" s="1"/>
  <c r="E202" i="5" s="1"/>
  <c r="E203" i="5" s="1"/>
  <c r="E204" i="5" s="1"/>
  <c r="E205" i="5" s="1"/>
  <c r="E206" i="5" s="1"/>
  <c r="E207" i="5" s="1"/>
  <c r="E208" i="5" s="1"/>
  <c r="E209" i="5" s="1"/>
  <c r="E210" i="5" s="1"/>
  <c r="E211" i="5" s="1"/>
  <c r="E212" i="5" s="1"/>
  <c r="E213" i="5" s="1"/>
  <c r="E214" i="5" s="1"/>
  <c r="E215" i="5" s="1"/>
  <c r="E216" i="5" s="1"/>
  <c r="E217" i="5" s="1"/>
  <c r="E218" i="5" s="1"/>
  <c r="E219" i="5" s="1"/>
  <c r="E220" i="5" s="1"/>
  <c r="E221" i="5" s="1"/>
  <c r="E222" i="5" s="1"/>
  <c r="E223" i="5" s="1"/>
  <c r="E224" i="5" s="1"/>
  <c r="E225" i="5" s="1"/>
  <c r="E226" i="5" s="1"/>
  <c r="E227" i="5" s="1"/>
  <c r="E228" i="5" s="1"/>
  <c r="E229" i="5" s="1"/>
  <c r="E230" i="5" s="1"/>
  <c r="E231" i="5" s="1"/>
  <c r="E232" i="5" s="1"/>
  <c r="E233" i="5" s="1"/>
  <c r="E234" i="5" s="1"/>
  <c r="E235" i="5" s="1"/>
  <c r="E236" i="5" s="1"/>
  <c r="E237" i="5" s="1"/>
  <c r="E238" i="5" s="1"/>
  <c r="E239" i="5" s="1"/>
  <c r="E240" i="5" s="1"/>
  <c r="E241" i="5" s="1"/>
  <c r="E242" i="5" s="1"/>
  <c r="E243" i="5" s="1"/>
  <c r="E244" i="5" s="1"/>
  <c r="E245" i="5" s="1"/>
  <c r="E246" i="5" s="1"/>
  <c r="E247" i="5" s="1"/>
  <c r="E248" i="5" s="1"/>
  <c r="E249" i="5" s="1"/>
  <c r="E250" i="5" s="1"/>
  <c r="E251" i="5" s="1"/>
  <c r="E252" i="5" s="1"/>
  <c r="E253" i="5" s="1"/>
  <c r="E254" i="5" s="1"/>
  <c r="E255" i="5" s="1"/>
  <c r="E256" i="5" s="1"/>
  <c r="E257" i="5" s="1"/>
  <c r="E258" i="5" s="1"/>
  <c r="E259" i="5" s="1"/>
  <c r="E260" i="5" s="1"/>
  <c r="E261" i="5" s="1"/>
  <c r="E262" i="5" s="1"/>
  <c r="E263" i="5" s="1"/>
  <c r="E264" i="5" s="1"/>
  <c r="E265" i="5" s="1"/>
  <c r="E266" i="5" s="1"/>
  <c r="E267" i="5" s="1"/>
  <c r="E268" i="5" s="1"/>
  <c r="E269" i="5" s="1"/>
  <c r="E270" i="5" s="1"/>
  <c r="E271" i="5" s="1"/>
  <c r="E272" i="5" s="1"/>
  <c r="E273" i="5" s="1"/>
  <c r="E274" i="5" s="1"/>
  <c r="E275" i="5" s="1"/>
  <c r="E276" i="5" s="1"/>
  <c r="E277" i="5" s="1"/>
  <c r="E278" i="5" s="1"/>
  <c r="E279" i="5" s="1"/>
  <c r="E280" i="5" s="1"/>
  <c r="E281" i="5" s="1"/>
  <c r="E282" i="5" s="1"/>
  <c r="E283" i="5" s="1"/>
  <c r="E284" i="5" s="1"/>
  <c r="E285" i="5" s="1"/>
  <c r="E286" i="5" s="1"/>
  <c r="E287" i="5" s="1"/>
  <c r="E288" i="5" s="1"/>
  <c r="E289" i="5" s="1"/>
  <c r="E290" i="5" s="1"/>
  <c r="E291" i="5" s="1"/>
  <c r="E292" i="5" s="1"/>
  <c r="E293" i="5" s="1"/>
  <c r="E294" i="5" s="1"/>
  <c r="E295" i="5" s="1"/>
  <c r="E296" i="5" s="1"/>
  <c r="E297" i="5" s="1"/>
  <c r="E298" i="5" s="1"/>
  <c r="E299" i="5" s="1"/>
  <c r="E300" i="5" s="1"/>
  <c r="E301" i="5" s="1"/>
  <c r="F301" i="5" s="1"/>
  <c r="E3" i="1"/>
  <c r="E2" i="1"/>
  <c r="I301" i="5" l="1"/>
  <c r="I293" i="5"/>
  <c r="I284" i="5"/>
  <c r="I276" i="5"/>
  <c r="I268" i="5"/>
  <c r="I260" i="5"/>
  <c r="I252" i="5"/>
  <c r="I244" i="5"/>
  <c r="I236" i="5"/>
  <c r="I228" i="5"/>
  <c r="I220" i="5"/>
  <c r="I212" i="5"/>
  <c r="I204" i="5"/>
  <c r="I196" i="5"/>
  <c r="I188" i="5"/>
  <c r="I180" i="5"/>
  <c r="I172" i="5"/>
  <c r="I164" i="5"/>
  <c r="I156" i="5"/>
  <c r="I148" i="5"/>
  <c r="I140" i="5"/>
  <c r="I132" i="5"/>
  <c r="I124" i="5"/>
  <c r="I116" i="5"/>
  <c r="I108" i="5"/>
  <c r="I100" i="5"/>
  <c r="I89" i="5"/>
  <c r="I73" i="5"/>
  <c r="I54" i="5"/>
  <c r="I25" i="5"/>
  <c r="I300" i="5"/>
  <c r="I292" i="5"/>
  <c r="I283" i="5"/>
  <c r="I275" i="5"/>
  <c r="I267" i="5"/>
  <c r="I259" i="5"/>
  <c r="I251" i="5"/>
  <c r="I243" i="5"/>
  <c r="I235" i="5"/>
  <c r="I227" i="5"/>
  <c r="I219" i="5"/>
  <c r="I211" i="5"/>
  <c r="I203" i="5"/>
  <c r="I195" i="5"/>
  <c r="I187" i="5"/>
  <c r="I179" i="5"/>
  <c r="I171" i="5"/>
  <c r="I163" i="5"/>
  <c r="I155" i="5"/>
  <c r="I147" i="5"/>
  <c r="I139" i="5"/>
  <c r="I131" i="5"/>
  <c r="I123" i="5"/>
  <c r="I115" i="5"/>
  <c r="I107" i="5"/>
  <c r="I99" i="5"/>
  <c r="I86" i="5"/>
  <c r="I70" i="5"/>
  <c r="I53" i="5"/>
  <c r="I22" i="5"/>
  <c r="N289" i="5"/>
  <c r="N297" i="5"/>
  <c r="N290" i="5"/>
  <c r="N298" i="5"/>
  <c r="K293" i="5"/>
  <c r="K301" i="5"/>
  <c r="I15" i="5"/>
  <c r="I23" i="5"/>
  <c r="I31" i="5"/>
  <c r="I39" i="5"/>
  <c r="I47" i="5"/>
  <c r="I55" i="5"/>
  <c r="I63" i="5"/>
  <c r="I71" i="5"/>
  <c r="I79" i="5"/>
  <c r="I87" i="5"/>
  <c r="I95" i="5"/>
  <c r="N291" i="5"/>
  <c r="N299" i="5"/>
  <c r="K294" i="5"/>
  <c r="I8" i="5"/>
  <c r="I16" i="5"/>
  <c r="I24" i="5"/>
  <c r="I32" i="5"/>
  <c r="I40" i="5"/>
  <c r="I48" i="5"/>
  <c r="I56" i="5"/>
  <c r="I64" i="5"/>
  <c r="I72" i="5"/>
  <c r="I80" i="5"/>
  <c r="I88" i="5"/>
  <c r="I96" i="5"/>
  <c r="N292" i="5"/>
  <c r="N300" i="5"/>
  <c r="O300" i="5" s="1"/>
  <c r="N293" i="5"/>
  <c r="N301" i="5"/>
  <c r="K296" i="5"/>
  <c r="I10" i="5"/>
  <c r="I18" i="5"/>
  <c r="I26" i="5"/>
  <c r="I34" i="5"/>
  <c r="I42" i="5"/>
  <c r="I50" i="5"/>
  <c r="I58" i="5"/>
  <c r="N294" i="5"/>
  <c r="K289" i="5"/>
  <c r="K297" i="5"/>
  <c r="I11" i="5"/>
  <c r="I19" i="5"/>
  <c r="I27" i="5"/>
  <c r="I35" i="5"/>
  <c r="I43" i="5"/>
  <c r="I51" i="5"/>
  <c r="I59" i="5"/>
  <c r="I67" i="5"/>
  <c r="I75" i="5"/>
  <c r="I83" i="5"/>
  <c r="I91" i="5"/>
  <c r="N295" i="5"/>
  <c r="K290" i="5"/>
  <c r="K298" i="5"/>
  <c r="I12" i="5"/>
  <c r="I20" i="5"/>
  <c r="I28" i="5"/>
  <c r="I36" i="5"/>
  <c r="I44" i="5"/>
  <c r="I52" i="5"/>
  <c r="I60" i="5"/>
  <c r="I68" i="5"/>
  <c r="I76" i="5"/>
  <c r="I84" i="5"/>
  <c r="N296" i="5"/>
  <c r="K291" i="5"/>
  <c r="K299" i="5"/>
  <c r="I13" i="5"/>
  <c r="I21" i="5"/>
  <c r="I29" i="5"/>
  <c r="I37" i="5"/>
  <c r="I45" i="5"/>
  <c r="I299" i="5"/>
  <c r="I291" i="5"/>
  <c r="I282" i="5"/>
  <c r="I274" i="5"/>
  <c r="I266" i="5"/>
  <c r="I258" i="5"/>
  <c r="I250" i="5"/>
  <c r="I242" i="5"/>
  <c r="I234" i="5"/>
  <c r="I226" i="5"/>
  <c r="I218" i="5"/>
  <c r="I210" i="5"/>
  <c r="I202" i="5"/>
  <c r="I194" i="5"/>
  <c r="I186" i="5"/>
  <c r="I178" i="5"/>
  <c r="I170" i="5"/>
  <c r="I162" i="5"/>
  <c r="I154" i="5"/>
  <c r="I146" i="5"/>
  <c r="I138" i="5"/>
  <c r="I130" i="5"/>
  <c r="I122" i="5"/>
  <c r="I114" i="5"/>
  <c r="I106" i="5"/>
  <c r="I98" i="5"/>
  <c r="I85" i="5"/>
  <c r="I69" i="5"/>
  <c r="I49" i="5"/>
  <c r="I17" i="5"/>
  <c r="I298" i="5"/>
  <c r="I290" i="5"/>
  <c r="I281" i="5"/>
  <c r="I273" i="5"/>
  <c r="I265" i="5"/>
  <c r="I257" i="5"/>
  <c r="I249" i="5"/>
  <c r="I241" i="5"/>
  <c r="I233" i="5"/>
  <c r="I225" i="5"/>
  <c r="I217" i="5"/>
  <c r="I209" i="5"/>
  <c r="I201" i="5"/>
  <c r="I193" i="5"/>
  <c r="I185" i="5"/>
  <c r="I177" i="5"/>
  <c r="I169" i="5"/>
  <c r="I161" i="5"/>
  <c r="I153" i="5"/>
  <c r="I145" i="5"/>
  <c r="I137" i="5"/>
  <c r="I129" i="5"/>
  <c r="I121" i="5"/>
  <c r="I113" i="5"/>
  <c r="I105" i="5"/>
  <c r="I97" i="5"/>
  <c r="I82" i="5"/>
  <c r="I66" i="5"/>
  <c r="I46" i="5"/>
  <c r="I14" i="5"/>
  <c r="I297" i="5"/>
  <c r="I289" i="5"/>
  <c r="I280" i="5"/>
  <c r="I272" i="5"/>
  <c r="I264" i="5"/>
  <c r="I256" i="5"/>
  <c r="I248" i="5"/>
  <c r="I240" i="5"/>
  <c r="I232" i="5"/>
  <c r="I224" i="5"/>
  <c r="I216" i="5"/>
  <c r="I208" i="5"/>
  <c r="I200" i="5"/>
  <c r="I192" i="5"/>
  <c r="I184" i="5"/>
  <c r="I176" i="5"/>
  <c r="I168" i="5"/>
  <c r="I160" i="5"/>
  <c r="I152" i="5"/>
  <c r="I144" i="5"/>
  <c r="I136" i="5"/>
  <c r="I128" i="5"/>
  <c r="I120" i="5"/>
  <c r="I112" i="5"/>
  <c r="I104" i="5"/>
  <c r="I94" i="5"/>
  <c r="I81" i="5"/>
  <c r="I65" i="5"/>
  <c r="I41" i="5"/>
  <c r="I9" i="5"/>
  <c r="I296" i="5"/>
  <c r="I287" i="5"/>
  <c r="I279" i="5"/>
  <c r="I271" i="5"/>
  <c r="I263" i="5"/>
  <c r="I255" i="5"/>
  <c r="I247" i="5"/>
  <c r="I239" i="5"/>
  <c r="I231" i="5"/>
  <c r="I223" i="5"/>
  <c r="I215" i="5"/>
  <c r="I207" i="5"/>
  <c r="I199" i="5"/>
  <c r="I191" i="5"/>
  <c r="I183" i="5"/>
  <c r="I175" i="5"/>
  <c r="I167" i="5"/>
  <c r="I159" i="5"/>
  <c r="I151" i="5"/>
  <c r="I143" i="5"/>
  <c r="I135" i="5"/>
  <c r="I127" i="5"/>
  <c r="I119" i="5"/>
  <c r="I111" i="5"/>
  <c r="I103" i="5"/>
  <c r="I93" i="5"/>
  <c r="I78" i="5"/>
  <c r="I62" i="5"/>
  <c r="I38" i="5"/>
  <c r="K300" i="5"/>
  <c r="I295" i="5"/>
  <c r="I286" i="5"/>
  <c r="I278" i="5"/>
  <c r="I270" i="5"/>
  <c r="I262" i="5"/>
  <c r="I254" i="5"/>
  <c r="I246" i="5"/>
  <c r="I238" i="5"/>
  <c r="I230" i="5"/>
  <c r="I222" i="5"/>
  <c r="I214" i="5"/>
  <c r="I206" i="5"/>
  <c r="I198" i="5"/>
  <c r="I190" i="5"/>
  <c r="I182" i="5"/>
  <c r="I174" i="5"/>
  <c r="I166" i="5"/>
  <c r="I158" i="5"/>
  <c r="I150" i="5"/>
  <c r="I142" i="5"/>
  <c r="I134" i="5"/>
  <c r="I126" i="5"/>
  <c r="I118" i="5"/>
  <c r="I110" i="5"/>
  <c r="I102" i="5"/>
  <c r="I92" i="5"/>
  <c r="I77" i="5"/>
  <c r="I61" i="5"/>
  <c r="I33" i="5"/>
  <c r="K295" i="5"/>
  <c r="I294" i="5"/>
  <c r="I285" i="5"/>
  <c r="I277" i="5"/>
  <c r="I269" i="5"/>
  <c r="I261" i="5"/>
  <c r="I253" i="5"/>
  <c r="I245" i="5"/>
  <c r="I237" i="5"/>
  <c r="I229" i="5"/>
  <c r="I221" i="5"/>
  <c r="I213" i="5"/>
  <c r="I205" i="5"/>
  <c r="I197" i="5"/>
  <c r="I189" i="5"/>
  <c r="I181" i="5"/>
  <c r="I173" i="5"/>
  <c r="I165" i="5"/>
  <c r="I157" i="5"/>
  <c r="I149" i="5"/>
  <c r="I141" i="5"/>
  <c r="I133" i="5"/>
  <c r="I125" i="5"/>
  <c r="I117" i="5"/>
  <c r="I109" i="5"/>
  <c r="I101" i="5"/>
  <c r="I90" i="5"/>
  <c r="I74" i="5"/>
  <c r="I57" i="5"/>
  <c r="I30" i="5"/>
  <c r="K292" i="5"/>
  <c r="I288" i="5"/>
  <c r="P16" i="5"/>
  <c r="Q259" i="5"/>
  <c r="Q245" i="5"/>
  <c r="Q237" i="5"/>
  <c r="Q229" i="5"/>
  <c r="Q221" i="5"/>
  <c r="Q213" i="5"/>
  <c r="Q205" i="5"/>
  <c r="Q197" i="5"/>
  <c r="Q189" i="5"/>
  <c r="Q181" i="5"/>
  <c r="Q173" i="5"/>
  <c r="Q165" i="5"/>
  <c r="Q157" i="5"/>
  <c r="Q149" i="5"/>
  <c r="Q141" i="5"/>
  <c r="Q133" i="5"/>
  <c r="Q125" i="5"/>
  <c r="Q117" i="5"/>
  <c r="Q109" i="5"/>
  <c r="Q101" i="5"/>
  <c r="Q93" i="5"/>
  <c r="Q85" i="5"/>
  <c r="Q77" i="5"/>
  <c r="Q69" i="5"/>
  <c r="Q61" i="5"/>
  <c r="Q53" i="5"/>
  <c r="Q45" i="5"/>
  <c r="Q37" i="5"/>
  <c r="Q29" i="5"/>
  <c r="Q21" i="5"/>
  <c r="Q13" i="5"/>
  <c r="Q298" i="5"/>
  <c r="Q290" i="5"/>
  <c r="Q282" i="5"/>
  <c r="Q274" i="5"/>
  <c r="Q266" i="5"/>
  <c r="Q258" i="5"/>
  <c r="P295" i="5"/>
  <c r="P279" i="5"/>
  <c r="P271" i="5"/>
  <c r="P263" i="5"/>
  <c r="P255" i="5"/>
  <c r="P239" i="5"/>
  <c r="P231" i="5"/>
  <c r="P223" i="5"/>
  <c r="P215" i="5"/>
  <c r="P207" i="5"/>
  <c r="P199" i="5"/>
  <c r="P191" i="5"/>
  <c r="P183" i="5"/>
  <c r="P175" i="5"/>
  <c r="P167" i="5"/>
  <c r="P159" i="5"/>
  <c r="P151" i="5"/>
  <c r="P143" i="5"/>
  <c r="P135" i="5"/>
  <c r="P127" i="5"/>
  <c r="P119" i="5"/>
  <c r="P111" i="5"/>
  <c r="P103" i="5"/>
  <c r="P95" i="5"/>
  <c r="P87" i="5"/>
  <c r="P79" i="5"/>
  <c r="P71" i="5"/>
  <c r="P63" i="5"/>
  <c r="P55" i="5"/>
  <c r="P47" i="5"/>
  <c r="P39" i="5"/>
  <c r="P31" i="5"/>
  <c r="P23" i="5"/>
  <c r="P15" i="5"/>
  <c r="Q238" i="5"/>
  <c r="Q206" i="5"/>
  <c r="Q150" i="5"/>
  <c r="Q8" i="5"/>
  <c r="Q244" i="5"/>
  <c r="Q236" i="5"/>
  <c r="Q228" i="5"/>
  <c r="Q220" i="5"/>
  <c r="Q212" i="5"/>
  <c r="Q204" i="5"/>
  <c r="Q196" i="5"/>
  <c r="Q188" i="5"/>
  <c r="Q180" i="5"/>
  <c r="Q172" i="5"/>
  <c r="Q164" i="5"/>
  <c r="Q156" i="5"/>
  <c r="Q148" i="5"/>
  <c r="Q140" i="5"/>
  <c r="Q132" i="5"/>
  <c r="Q124" i="5"/>
  <c r="Q116" i="5"/>
  <c r="Q108" i="5"/>
  <c r="Q100" i="5"/>
  <c r="Q92" i="5"/>
  <c r="Q84" i="5"/>
  <c r="Q76" i="5"/>
  <c r="Q68" i="5"/>
  <c r="Q60" i="5"/>
  <c r="Q52" i="5"/>
  <c r="Q44" i="5"/>
  <c r="Q36" i="5"/>
  <c r="Q28" i="5"/>
  <c r="Q20" i="5"/>
  <c r="Q12" i="5"/>
  <c r="Q297" i="5"/>
  <c r="Q289" i="5"/>
  <c r="Q281" i="5"/>
  <c r="Q273" i="5"/>
  <c r="Q265" i="5"/>
  <c r="Q257" i="5"/>
  <c r="P8" i="5"/>
  <c r="P294" i="5"/>
  <c r="P286" i="5"/>
  <c r="P278" i="5"/>
  <c r="P270" i="5"/>
  <c r="P262" i="5"/>
  <c r="P254" i="5"/>
  <c r="P246" i="5"/>
  <c r="P238" i="5"/>
  <c r="P230" i="5"/>
  <c r="P222" i="5"/>
  <c r="P214" i="5"/>
  <c r="P206" i="5"/>
  <c r="P198" i="5"/>
  <c r="P190" i="5"/>
  <c r="P182" i="5"/>
  <c r="P174" i="5"/>
  <c r="P166" i="5"/>
  <c r="P158" i="5"/>
  <c r="P150" i="5"/>
  <c r="P142" i="5"/>
  <c r="P134" i="5"/>
  <c r="P126" i="5"/>
  <c r="P118" i="5"/>
  <c r="P110" i="5"/>
  <c r="P102" i="5"/>
  <c r="P94" i="5"/>
  <c r="P86" i="5"/>
  <c r="P78" i="5"/>
  <c r="P70" i="5"/>
  <c r="P62" i="5"/>
  <c r="P54" i="5"/>
  <c r="P46" i="5"/>
  <c r="P38" i="5"/>
  <c r="P30" i="5"/>
  <c r="P22" i="5"/>
  <c r="P14" i="5"/>
  <c r="Q246" i="5"/>
  <c r="Q214" i="5"/>
  <c r="Q158" i="5"/>
  <c r="Q251" i="5"/>
  <c r="Q243" i="5"/>
  <c r="Q235" i="5"/>
  <c r="Q227" i="5"/>
  <c r="Q219" i="5"/>
  <c r="Q211" i="5"/>
  <c r="Q203" i="5"/>
  <c r="Q195" i="5"/>
  <c r="Q187" i="5"/>
  <c r="Q179" i="5"/>
  <c r="Q171" i="5"/>
  <c r="Q163" i="5"/>
  <c r="Q155" i="5"/>
  <c r="Q147" i="5"/>
  <c r="Q139" i="5"/>
  <c r="Q131" i="5"/>
  <c r="Q123" i="5"/>
  <c r="Q115" i="5"/>
  <c r="Q107" i="5"/>
  <c r="Q99" i="5"/>
  <c r="Q91" i="5"/>
  <c r="Q83" i="5"/>
  <c r="Q75" i="5"/>
  <c r="Q67" i="5"/>
  <c r="Q59" i="5"/>
  <c r="Q51" i="5"/>
  <c r="Q43" i="5"/>
  <c r="Q35" i="5"/>
  <c r="Q27" i="5"/>
  <c r="Q19" i="5"/>
  <c r="Q11" i="5"/>
  <c r="Q296" i="5"/>
  <c r="Q288" i="5"/>
  <c r="Q280" i="5"/>
  <c r="Q272" i="5"/>
  <c r="Q264" i="5"/>
  <c r="Q256" i="5"/>
  <c r="P301" i="5"/>
  <c r="P293" i="5"/>
  <c r="P285" i="5"/>
  <c r="P277" i="5"/>
  <c r="P269" i="5"/>
  <c r="P261" i="5"/>
  <c r="P253" i="5"/>
  <c r="P245" i="5"/>
  <c r="P237" i="5"/>
  <c r="P229" i="5"/>
  <c r="P221" i="5"/>
  <c r="P213" i="5"/>
  <c r="P205" i="5"/>
  <c r="P197" i="5"/>
  <c r="P189" i="5"/>
  <c r="P181" i="5"/>
  <c r="P173" i="5"/>
  <c r="P165" i="5"/>
  <c r="P157" i="5"/>
  <c r="P149" i="5"/>
  <c r="P141" i="5"/>
  <c r="P133" i="5"/>
  <c r="P125" i="5"/>
  <c r="P117" i="5"/>
  <c r="P109" i="5"/>
  <c r="P101" i="5"/>
  <c r="P93" i="5"/>
  <c r="P85" i="5"/>
  <c r="P77" i="5"/>
  <c r="P69" i="5"/>
  <c r="P61" i="5"/>
  <c r="P53" i="5"/>
  <c r="P45" i="5"/>
  <c r="P37" i="5"/>
  <c r="P29" i="5"/>
  <c r="P21" i="5"/>
  <c r="P13" i="5"/>
  <c r="Q166" i="5"/>
  <c r="Q250" i="5"/>
  <c r="Q242" i="5"/>
  <c r="Q234" i="5"/>
  <c r="Q226" i="5"/>
  <c r="Q218" i="5"/>
  <c r="Q210" i="5"/>
  <c r="Q202" i="5"/>
  <c r="Q194" i="5"/>
  <c r="Q186" i="5"/>
  <c r="Q178" i="5"/>
  <c r="Q170" i="5"/>
  <c r="Q162" i="5"/>
  <c r="Q154" i="5"/>
  <c r="Q146" i="5"/>
  <c r="Q138" i="5"/>
  <c r="Q130" i="5"/>
  <c r="Q122" i="5"/>
  <c r="Q114" i="5"/>
  <c r="Q106" i="5"/>
  <c r="Q98" i="5"/>
  <c r="Q90" i="5"/>
  <c r="Q82" i="5"/>
  <c r="Q74" i="5"/>
  <c r="Q66" i="5"/>
  <c r="Q58" i="5"/>
  <c r="Q50" i="5"/>
  <c r="Q42" i="5"/>
  <c r="Q34" i="5"/>
  <c r="Q26" i="5"/>
  <c r="Q18" i="5"/>
  <c r="Q10" i="5"/>
  <c r="Q295" i="5"/>
  <c r="Q287" i="5"/>
  <c r="Q279" i="5"/>
  <c r="Q271" i="5"/>
  <c r="Q263" i="5"/>
  <c r="Q255" i="5"/>
  <c r="P300" i="5"/>
  <c r="P292" i="5"/>
  <c r="P284" i="5"/>
  <c r="P276" i="5"/>
  <c r="P268" i="5"/>
  <c r="P260" i="5"/>
  <c r="P252" i="5"/>
  <c r="P244" i="5"/>
  <c r="P236" i="5"/>
  <c r="P228" i="5"/>
  <c r="P220" i="5"/>
  <c r="P212" i="5"/>
  <c r="P204" i="5"/>
  <c r="P196" i="5"/>
  <c r="P188" i="5"/>
  <c r="P180" i="5"/>
  <c r="P172" i="5"/>
  <c r="P164" i="5"/>
  <c r="P156" i="5"/>
  <c r="P148" i="5"/>
  <c r="P140" i="5"/>
  <c r="P132" i="5"/>
  <c r="P124" i="5"/>
  <c r="P116" i="5"/>
  <c r="P108" i="5"/>
  <c r="P100" i="5"/>
  <c r="P92" i="5"/>
  <c r="P84" i="5"/>
  <c r="P76" i="5"/>
  <c r="P68" i="5"/>
  <c r="P60" i="5"/>
  <c r="P52" i="5"/>
  <c r="P44" i="5"/>
  <c r="P36" i="5"/>
  <c r="P28" i="5"/>
  <c r="P20" i="5"/>
  <c r="P12" i="5"/>
  <c r="Q230" i="5"/>
  <c r="Q249" i="5"/>
  <c r="Q241" i="5"/>
  <c r="Q233" i="5"/>
  <c r="Q225" i="5"/>
  <c r="Q217" i="5"/>
  <c r="Q209" i="5"/>
  <c r="Q201" i="5"/>
  <c r="Q193" i="5"/>
  <c r="Q185" i="5"/>
  <c r="Q177" i="5"/>
  <c r="Q169" i="5"/>
  <c r="Q161" i="5"/>
  <c r="Q153" i="5"/>
  <c r="Q145" i="5"/>
  <c r="Q137" i="5"/>
  <c r="Q129" i="5"/>
  <c r="Q121" i="5"/>
  <c r="Q113" i="5"/>
  <c r="Q105" i="5"/>
  <c r="Q97" i="5"/>
  <c r="Q89" i="5"/>
  <c r="Q81" i="5"/>
  <c r="Q73" i="5"/>
  <c r="Q65" i="5"/>
  <c r="Q57" i="5"/>
  <c r="Q49" i="5"/>
  <c r="Q41" i="5"/>
  <c r="Q33" i="5"/>
  <c r="Q25" i="5"/>
  <c r="Q17" i="5"/>
  <c r="Q9" i="5"/>
  <c r="Q294" i="5"/>
  <c r="Q286" i="5"/>
  <c r="Q278" i="5"/>
  <c r="Q270" i="5"/>
  <c r="Q262" i="5"/>
  <c r="Q254" i="5"/>
  <c r="P299" i="5"/>
  <c r="P291" i="5"/>
  <c r="P283" i="5"/>
  <c r="P267" i="5"/>
  <c r="P259" i="5"/>
  <c r="P251" i="5"/>
  <c r="P243" i="5"/>
  <c r="P235" i="5"/>
  <c r="P227" i="5"/>
  <c r="P219" i="5"/>
  <c r="P211" i="5"/>
  <c r="P203" i="5"/>
  <c r="P195" i="5"/>
  <c r="P187" i="5"/>
  <c r="P179" i="5"/>
  <c r="P171" i="5"/>
  <c r="P163" i="5"/>
  <c r="P155" i="5"/>
  <c r="P147" i="5"/>
  <c r="P139" i="5"/>
  <c r="P131" i="5"/>
  <c r="P123" i="5"/>
  <c r="P115" i="5"/>
  <c r="P107" i="5"/>
  <c r="P99" i="5"/>
  <c r="P91" i="5"/>
  <c r="P83" i="5"/>
  <c r="P75" i="5"/>
  <c r="P67" i="5"/>
  <c r="P59" i="5"/>
  <c r="P51" i="5"/>
  <c r="P43" i="5"/>
  <c r="P35" i="5"/>
  <c r="P27" i="5"/>
  <c r="P19" i="5"/>
  <c r="P11" i="5"/>
  <c r="Q248" i="5"/>
  <c r="Q240" i="5"/>
  <c r="Q232" i="5"/>
  <c r="Q224" i="5"/>
  <c r="Q216" i="5"/>
  <c r="Q208" i="5"/>
  <c r="Q200" i="5"/>
  <c r="Q192" i="5"/>
  <c r="Q184" i="5"/>
  <c r="Q176" i="5"/>
  <c r="Q168" i="5"/>
  <c r="Q160" i="5"/>
  <c r="Q152" i="5"/>
  <c r="Q144" i="5"/>
  <c r="Q136" i="5"/>
  <c r="Q128" i="5"/>
  <c r="Q120" i="5"/>
  <c r="Q112" i="5"/>
  <c r="Q104" i="5"/>
  <c r="Q96" i="5"/>
  <c r="Q88" i="5"/>
  <c r="Q80" i="5"/>
  <c r="Q72" i="5"/>
  <c r="Q64" i="5"/>
  <c r="Q56" i="5"/>
  <c r="Q48" i="5"/>
  <c r="Q40" i="5"/>
  <c r="Q32" i="5"/>
  <c r="Q24" i="5"/>
  <c r="Q16" i="5"/>
  <c r="Q301" i="5"/>
  <c r="Q293" i="5"/>
  <c r="Q285" i="5"/>
  <c r="Q277" i="5"/>
  <c r="Q269" i="5"/>
  <c r="Q261" i="5"/>
  <c r="Q253" i="5"/>
  <c r="P298" i="5"/>
  <c r="P290" i="5"/>
  <c r="P282" i="5"/>
  <c r="P274" i="5"/>
  <c r="P266" i="5"/>
  <c r="P258" i="5"/>
  <c r="P250" i="5"/>
  <c r="P242" i="5"/>
  <c r="P234" i="5"/>
  <c r="P226" i="5"/>
  <c r="P218" i="5"/>
  <c r="P210" i="5"/>
  <c r="P202" i="5"/>
  <c r="P194" i="5"/>
  <c r="P186" i="5"/>
  <c r="P178" i="5"/>
  <c r="P170" i="5"/>
  <c r="P162" i="5"/>
  <c r="P154" i="5"/>
  <c r="P146" i="5"/>
  <c r="P138" i="5"/>
  <c r="P130" i="5"/>
  <c r="P122" i="5"/>
  <c r="P114" i="5"/>
  <c r="P106" i="5"/>
  <c r="P98" i="5"/>
  <c r="P90" i="5"/>
  <c r="P82" i="5"/>
  <c r="P74" i="5"/>
  <c r="P66" i="5"/>
  <c r="P58" i="5"/>
  <c r="P50" i="5"/>
  <c r="P42" i="5"/>
  <c r="P34" i="5"/>
  <c r="P26" i="5"/>
  <c r="P18" i="5"/>
  <c r="P10" i="5"/>
  <c r="Q247" i="5"/>
  <c r="Q239" i="5"/>
  <c r="Q231" i="5"/>
  <c r="Q223" i="5"/>
  <c r="Q215" i="5"/>
  <c r="Q207" i="5"/>
  <c r="Q199" i="5"/>
  <c r="Q191" i="5"/>
  <c r="Q183" i="5"/>
  <c r="Q175" i="5"/>
  <c r="Q167" i="5"/>
  <c r="Q159" i="5"/>
  <c r="Q151" i="5"/>
  <c r="Q143" i="5"/>
  <c r="Q135" i="5"/>
  <c r="Q127" i="5"/>
  <c r="Q119" i="5"/>
  <c r="Q111" i="5"/>
  <c r="Q103" i="5"/>
  <c r="Q95" i="5"/>
  <c r="Q87" i="5"/>
  <c r="Q79" i="5"/>
  <c r="Q71" i="5"/>
  <c r="Q63" i="5"/>
  <c r="Q55" i="5"/>
  <c r="Q47" i="5"/>
  <c r="Q39" i="5"/>
  <c r="Q31" i="5"/>
  <c r="Q23" i="5"/>
  <c r="Q15" i="5"/>
  <c r="Q300" i="5"/>
  <c r="Q292" i="5"/>
  <c r="Q284" i="5"/>
  <c r="Q276" i="5"/>
  <c r="Q268" i="5"/>
  <c r="Q260" i="5"/>
  <c r="Q252" i="5"/>
  <c r="P297" i="5"/>
  <c r="P289" i="5"/>
  <c r="P281" i="5"/>
  <c r="P273" i="5"/>
  <c r="P265" i="5"/>
  <c r="P257" i="5"/>
  <c r="P249" i="5"/>
  <c r="P241" i="5"/>
  <c r="P233" i="5"/>
  <c r="P225" i="5"/>
  <c r="P217" i="5"/>
  <c r="P209" i="5"/>
  <c r="P201" i="5"/>
  <c r="P193" i="5"/>
  <c r="P185" i="5"/>
  <c r="P177" i="5"/>
  <c r="P169" i="5"/>
  <c r="P161" i="5"/>
  <c r="P153" i="5"/>
  <c r="P145" i="5"/>
  <c r="P137" i="5"/>
  <c r="P129" i="5"/>
  <c r="P121" i="5"/>
  <c r="P113" i="5"/>
  <c r="P105" i="5"/>
  <c r="P97" i="5"/>
  <c r="P89" i="5"/>
  <c r="P81" i="5"/>
  <c r="P73" i="5"/>
  <c r="P65" i="5"/>
  <c r="P57" i="5"/>
  <c r="P49" i="5"/>
  <c r="P41" i="5"/>
  <c r="P33" i="5"/>
  <c r="P25" i="5"/>
  <c r="P17" i="5"/>
  <c r="P9" i="5"/>
  <c r="Q222" i="5"/>
  <c r="Q198" i="5"/>
  <c r="Q190" i="5"/>
  <c r="Q182" i="5"/>
  <c r="Q174" i="5"/>
  <c r="Q142" i="5"/>
  <c r="Q134" i="5"/>
  <c r="Q126" i="5"/>
  <c r="Q118" i="5"/>
  <c r="Q110" i="5"/>
  <c r="Q102" i="5"/>
  <c r="Q94" i="5"/>
  <c r="Q86" i="5"/>
  <c r="Q78" i="5"/>
  <c r="Q70" i="5"/>
  <c r="Q62" i="5"/>
  <c r="Q54" i="5"/>
  <c r="Q46" i="5"/>
  <c r="Q38" i="5"/>
  <c r="Q30" i="5"/>
  <c r="Q22" i="5"/>
  <c r="Q14" i="5"/>
  <c r="Q299" i="5"/>
  <c r="Q291" i="5"/>
  <c r="Q283" i="5"/>
  <c r="Q275" i="5"/>
  <c r="Q267" i="5"/>
  <c r="P296" i="5"/>
  <c r="P280" i="5"/>
  <c r="P264" i="5"/>
  <c r="P256" i="5"/>
  <c r="P240" i="5"/>
  <c r="P232" i="5"/>
  <c r="P224" i="5"/>
  <c r="P216" i="5"/>
  <c r="P208" i="5"/>
  <c r="P200" i="5"/>
  <c r="P192" i="5"/>
  <c r="P184" i="5"/>
  <c r="P176" i="5"/>
  <c r="P168" i="5"/>
  <c r="P160" i="5"/>
  <c r="P152" i="5"/>
  <c r="P144" i="5"/>
  <c r="P136" i="5"/>
  <c r="P128" i="5"/>
  <c r="P120" i="5"/>
  <c r="P112" i="5"/>
  <c r="P104" i="5"/>
  <c r="P96" i="5"/>
  <c r="P88" i="5"/>
  <c r="P80" i="5"/>
  <c r="P72" i="5"/>
  <c r="P64" i="5"/>
  <c r="P56" i="5"/>
  <c r="P48" i="5"/>
  <c r="P40" i="5"/>
  <c r="P32" i="5"/>
  <c r="P24" i="5"/>
  <c r="O297" i="5"/>
  <c r="O289" i="5"/>
  <c r="L19" i="5"/>
  <c r="O296" i="5"/>
  <c r="O294" i="5"/>
  <c r="O295" i="5"/>
  <c r="L16" i="5"/>
  <c r="O301" i="5"/>
  <c r="O293" i="5"/>
  <c r="O292" i="5"/>
  <c r="L301" i="5"/>
  <c r="O299" i="5"/>
  <c r="O291" i="5"/>
  <c r="O298" i="5"/>
  <c r="O290" i="5"/>
  <c r="J8" i="5"/>
  <c r="K8" i="5" s="1"/>
  <c r="N6" i="5"/>
  <c r="H23" i="5" s="1"/>
  <c r="F8" i="5"/>
  <c r="L8" i="5" s="1"/>
  <c r="M8" i="5" s="1"/>
  <c r="L277" i="5"/>
  <c r="L293" i="5"/>
  <c r="L285" i="5"/>
  <c r="L284" i="5"/>
  <c r="L299" i="5"/>
  <c r="L290" i="5"/>
  <c r="L297" i="5"/>
  <c r="L289" i="5"/>
  <c r="L281" i="5"/>
  <c r="L273" i="5"/>
  <c r="L300" i="5"/>
  <c r="L291" i="5"/>
  <c r="L298" i="5"/>
  <c r="L282" i="5"/>
  <c r="L296" i="5"/>
  <c r="L288" i="5"/>
  <c r="L280" i="5"/>
  <c r="L295" i="5"/>
  <c r="L287" i="5"/>
  <c r="L279" i="5"/>
  <c r="L292" i="5"/>
  <c r="L283" i="5"/>
  <c r="L294" i="5"/>
  <c r="L286" i="5"/>
  <c r="L278" i="5"/>
  <c r="F14" i="5"/>
  <c r="L14" i="5" s="1"/>
  <c r="F174" i="5"/>
  <c r="L174" i="5" s="1"/>
  <c r="F206" i="5"/>
  <c r="L206" i="5" s="1"/>
  <c r="F142" i="5"/>
  <c r="L142" i="5" s="1"/>
  <c r="F110" i="5"/>
  <c r="L110" i="5" s="1"/>
  <c r="F78" i="5"/>
  <c r="L78" i="5" s="1"/>
  <c r="F46" i="5"/>
  <c r="L46" i="5" s="1"/>
  <c r="F232" i="5"/>
  <c r="L232" i="5" s="1"/>
  <c r="F294" i="5"/>
  <c r="F262" i="5"/>
  <c r="L262" i="5" s="1"/>
  <c r="F230" i="5"/>
  <c r="L230" i="5" s="1"/>
  <c r="F198" i="5"/>
  <c r="L198" i="5" s="1"/>
  <c r="F166" i="5"/>
  <c r="L166" i="5" s="1"/>
  <c r="F134" i="5"/>
  <c r="L134" i="5" s="1"/>
  <c r="F102" i="5"/>
  <c r="L102" i="5" s="1"/>
  <c r="F70" i="5"/>
  <c r="L70" i="5" s="1"/>
  <c r="F38" i="5"/>
  <c r="L38" i="5" s="1"/>
  <c r="F104" i="5"/>
  <c r="L104" i="5" s="1"/>
  <c r="F256" i="5"/>
  <c r="L256" i="5" s="1"/>
  <c r="F224" i="5"/>
  <c r="L224" i="5" s="1"/>
  <c r="F192" i="5"/>
  <c r="L192" i="5" s="1"/>
  <c r="F160" i="5"/>
  <c r="L160" i="5" s="1"/>
  <c r="F128" i="5"/>
  <c r="L128" i="5" s="1"/>
  <c r="F96" i="5"/>
  <c r="L96" i="5" s="1"/>
  <c r="F64" i="5"/>
  <c r="L64" i="5" s="1"/>
  <c r="F32" i="5"/>
  <c r="L32" i="5" s="1"/>
  <c r="F264" i="5"/>
  <c r="L264" i="5" s="1"/>
  <c r="F200" i="5"/>
  <c r="L200" i="5" s="1"/>
  <c r="F136" i="5"/>
  <c r="L136" i="5" s="1"/>
  <c r="F40" i="5"/>
  <c r="L40" i="5" s="1"/>
  <c r="F286" i="5"/>
  <c r="F254" i="5"/>
  <c r="L254" i="5" s="1"/>
  <c r="F222" i="5"/>
  <c r="L222" i="5" s="1"/>
  <c r="F190" i="5"/>
  <c r="L190" i="5" s="1"/>
  <c r="F158" i="5"/>
  <c r="L158" i="5" s="1"/>
  <c r="F126" i="5"/>
  <c r="L126" i="5" s="1"/>
  <c r="F94" i="5"/>
  <c r="L94" i="5" s="1"/>
  <c r="F62" i="5"/>
  <c r="L62" i="5" s="1"/>
  <c r="F30" i="5"/>
  <c r="L30" i="5" s="1"/>
  <c r="F296" i="5"/>
  <c r="F168" i="5"/>
  <c r="L168" i="5" s="1"/>
  <c r="F72" i="5"/>
  <c r="L72" i="5" s="1"/>
  <c r="F280" i="5"/>
  <c r="F248" i="5"/>
  <c r="L248" i="5" s="1"/>
  <c r="F216" i="5"/>
  <c r="L216" i="5" s="1"/>
  <c r="F184" i="5"/>
  <c r="L184" i="5" s="1"/>
  <c r="F152" i="5"/>
  <c r="L152" i="5" s="1"/>
  <c r="F120" i="5"/>
  <c r="L120" i="5" s="1"/>
  <c r="F88" i="5"/>
  <c r="L88" i="5" s="1"/>
  <c r="F56" i="5"/>
  <c r="L56" i="5" s="1"/>
  <c r="F24" i="5"/>
  <c r="L24" i="5" s="1"/>
  <c r="F270" i="5"/>
  <c r="L270" i="5" s="1"/>
  <c r="F278" i="5"/>
  <c r="F246" i="5"/>
  <c r="L246" i="5" s="1"/>
  <c r="F214" i="5"/>
  <c r="L214" i="5" s="1"/>
  <c r="F182" i="5"/>
  <c r="L182" i="5" s="1"/>
  <c r="F150" i="5"/>
  <c r="L150" i="5" s="1"/>
  <c r="F118" i="5"/>
  <c r="L118" i="5" s="1"/>
  <c r="F86" i="5"/>
  <c r="L86" i="5" s="1"/>
  <c r="F54" i="5"/>
  <c r="L54" i="5" s="1"/>
  <c r="F22" i="5"/>
  <c r="L22" i="5" s="1"/>
  <c r="F238" i="5"/>
  <c r="L238" i="5" s="1"/>
  <c r="F272" i="5"/>
  <c r="L272" i="5" s="1"/>
  <c r="F240" i="5"/>
  <c r="L240" i="5" s="1"/>
  <c r="F208" i="5"/>
  <c r="L208" i="5" s="1"/>
  <c r="F176" i="5"/>
  <c r="L176" i="5" s="1"/>
  <c r="F144" i="5"/>
  <c r="L144" i="5" s="1"/>
  <c r="F112" i="5"/>
  <c r="L112" i="5" s="1"/>
  <c r="F80" i="5"/>
  <c r="L80" i="5" s="1"/>
  <c r="F48" i="5"/>
  <c r="L48" i="5" s="1"/>
  <c r="F16" i="5"/>
  <c r="F295" i="5"/>
  <c r="F287" i="5"/>
  <c r="F279" i="5"/>
  <c r="F271" i="5"/>
  <c r="L271" i="5" s="1"/>
  <c r="F263" i="5"/>
  <c r="L263" i="5" s="1"/>
  <c r="F255" i="5"/>
  <c r="L255" i="5" s="1"/>
  <c r="F247" i="5"/>
  <c r="L247" i="5" s="1"/>
  <c r="F239" i="5"/>
  <c r="L239" i="5" s="1"/>
  <c r="F231" i="5"/>
  <c r="L231" i="5" s="1"/>
  <c r="F223" i="5"/>
  <c r="L223" i="5" s="1"/>
  <c r="F215" i="5"/>
  <c r="L215" i="5" s="1"/>
  <c r="F207" i="5"/>
  <c r="L207" i="5" s="1"/>
  <c r="F199" i="5"/>
  <c r="L199" i="5" s="1"/>
  <c r="F191" i="5"/>
  <c r="L191" i="5" s="1"/>
  <c r="F183" i="5"/>
  <c r="L183" i="5" s="1"/>
  <c r="F175" i="5"/>
  <c r="L175" i="5" s="1"/>
  <c r="F167" i="5"/>
  <c r="L167" i="5" s="1"/>
  <c r="F159" i="5"/>
  <c r="L159" i="5" s="1"/>
  <c r="F151" i="5"/>
  <c r="L151" i="5" s="1"/>
  <c r="F143" i="5"/>
  <c r="L143" i="5" s="1"/>
  <c r="F135" i="5"/>
  <c r="L135" i="5" s="1"/>
  <c r="F127" i="5"/>
  <c r="L127" i="5" s="1"/>
  <c r="F119" i="5"/>
  <c r="L119" i="5" s="1"/>
  <c r="F111" i="5"/>
  <c r="L111" i="5" s="1"/>
  <c r="F103" i="5"/>
  <c r="L103" i="5" s="1"/>
  <c r="F95" i="5"/>
  <c r="L95" i="5" s="1"/>
  <c r="F87" i="5"/>
  <c r="L87" i="5" s="1"/>
  <c r="F79" i="5"/>
  <c r="L79" i="5" s="1"/>
  <c r="F71" i="5"/>
  <c r="L71" i="5" s="1"/>
  <c r="F63" i="5"/>
  <c r="L63" i="5" s="1"/>
  <c r="F55" i="5"/>
  <c r="L55" i="5" s="1"/>
  <c r="F47" i="5"/>
  <c r="L47" i="5" s="1"/>
  <c r="F39" i="5"/>
  <c r="L39" i="5" s="1"/>
  <c r="F31" i="5"/>
  <c r="L31" i="5" s="1"/>
  <c r="F23" i="5"/>
  <c r="L23" i="5" s="1"/>
  <c r="F15" i="5"/>
  <c r="L15" i="5" s="1"/>
  <c r="F293" i="5"/>
  <c r="F285" i="5"/>
  <c r="F277" i="5"/>
  <c r="F269" i="5"/>
  <c r="L269" i="5" s="1"/>
  <c r="F261" i="5"/>
  <c r="L261" i="5" s="1"/>
  <c r="F253" i="5"/>
  <c r="L253" i="5" s="1"/>
  <c r="F245" i="5"/>
  <c r="L245" i="5" s="1"/>
  <c r="F237" i="5"/>
  <c r="L237" i="5" s="1"/>
  <c r="F229" i="5"/>
  <c r="L229" i="5" s="1"/>
  <c r="F221" i="5"/>
  <c r="L221" i="5" s="1"/>
  <c r="F213" i="5"/>
  <c r="L213" i="5" s="1"/>
  <c r="F205" i="5"/>
  <c r="L205" i="5" s="1"/>
  <c r="F197" i="5"/>
  <c r="L197" i="5" s="1"/>
  <c r="F189" i="5"/>
  <c r="L189" i="5" s="1"/>
  <c r="F181" i="5"/>
  <c r="L181" i="5" s="1"/>
  <c r="F173" i="5"/>
  <c r="L173" i="5" s="1"/>
  <c r="F165" i="5"/>
  <c r="L165" i="5" s="1"/>
  <c r="F157" i="5"/>
  <c r="L157" i="5" s="1"/>
  <c r="F149" i="5"/>
  <c r="L149" i="5" s="1"/>
  <c r="F141" i="5"/>
  <c r="L141" i="5" s="1"/>
  <c r="F133" i="5"/>
  <c r="L133" i="5" s="1"/>
  <c r="F125" i="5"/>
  <c r="L125" i="5" s="1"/>
  <c r="F117" i="5"/>
  <c r="L117" i="5" s="1"/>
  <c r="F109" i="5"/>
  <c r="L109" i="5" s="1"/>
  <c r="F101" i="5"/>
  <c r="L101" i="5" s="1"/>
  <c r="F93" i="5"/>
  <c r="L93" i="5" s="1"/>
  <c r="F85" i="5"/>
  <c r="L85" i="5" s="1"/>
  <c r="F77" i="5"/>
  <c r="L77" i="5" s="1"/>
  <c r="F69" i="5"/>
  <c r="L69" i="5" s="1"/>
  <c r="F61" i="5"/>
  <c r="L61" i="5" s="1"/>
  <c r="F53" i="5"/>
  <c r="L53" i="5" s="1"/>
  <c r="F45" i="5"/>
  <c r="L45" i="5" s="1"/>
  <c r="F37" i="5"/>
  <c r="L37" i="5" s="1"/>
  <c r="F29" i="5"/>
  <c r="L29" i="5" s="1"/>
  <c r="F21" i="5"/>
  <c r="L21" i="5" s="1"/>
  <c r="F13" i="5"/>
  <c r="L13" i="5" s="1"/>
  <c r="F300" i="5"/>
  <c r="F292" i="5"/>
  <c r="F284" i="5"/>
  <c r="F276" i="5"/>
  <c r="L276" i="5" s="1"/>
  <c r="F268" i="5"/>
  <c r="L268" i="5" s="1"/>
  <c r="F260" i="5"/>
  <c r="L260" i="5" s="1"/>
  <c r="F252" i="5"/>
  <c r="L252" i="5" s="1"/>
  <c r="F244" i="5"/>
  <c r="L244" i="5" s="1"/>
  <c r="F236" i="5"/>
  <c r="L236" i="5" s="1"/>
  <c r="F228" i="5"/>
  <c r="L228" i="5" s="1"/>
  <c r="F220" i="5"/>
  <c r="L220" i="5" s="1"/>
  <c r="F212" i="5"/>
  <c r="L212" i="5" s="1"/>
  <c r="F204" i="5"/>
  <c r="L204" i="5" s="1"/>
  <c r="F196" i="5"/>
  <c r="L196" i="5" s="1"/>
  <c r="F188" i="5"/>
  <c r="L188" i="5" s="1"/>
  <c r="F180" i="5"/>
  <c r="L180" i="5" s="1"/>
  <c r="F172" i="5"/>
  <c r="L172" i="5" s="1"/>
  <c r="F164" i="5"/>
  <c r="L164" i="5" s="1"/>
  <c r="F156" i="5"/>
  <c r="L156" i="5" s="1"/>
  <c r="F148" i="5"/>
  <c r="L148" i="5" s="1"/>
  <c r="F140" i="5"/>
  <c r="L140" i="5" s="1"/>
  <c r="F132" i="5"/>
  <c r="L132" i="5" s="1"/>
  <c r="F124" i="5"/>
  <c r="L124" i="5" s="1"/>
  <c r="F116" i="5"/>
  <c r="L116" i="5" s="1"/>
  <c r="F108" i="5"/>
  <c r="L108" i="5" s="1"/>
  <c r="F100" i="5"/>
  <c r="L100" i="5" s="1"/>
  <c r="F92" i="5"/>
  <c r="L92" i="5" s="1"/>
  <c r="F84" i="5"/>
  <c r="L84" i="5" s="1"/>
  <c r="F76" i="5"/>
  <c r="L76" i="5" s="1"/>
  <c r="F68" i="5"/>
  <c r="L68" i="5" s="1"/>
  <c r="F60" i="5"/>
  <c r="L60" i="5" s="1"/>
  <c r="F52" i="5"/>
  <c r="L52" i="5" s="1"/>
  <c r="F44" i="5"/>
  <c r="L44" i="5" s="1"/>
  <c r="F36" i="5"/>
  <c r="L36" i="5" s="1"/>
  <c r="F28" i="5"/>
  <c r="L28" i="5" s="1"/>
  <c r="F20" i="5"/>
  <c r="L20" i="5" s="1"/>
  <c r="F12" i="5"/>
  <c r="L12" i="5" s="1"/>
  <c r="F299" i="5"/>
  <c r="F291" i="5"/>
  <c r="F283" i="5"/>
  <c r="F275" i="5"/>
  <c r="L275" i="5" s="1"/>
  <c r="F267" i="5"/>
  <c r="L267" i="5" s="1"/>
  <c r="F259" i="5"/>
  <c r="L259" i="5" s="1"/>
  <c r="F251" i="5"/>
  <c r="L251" i="5" s="1"/>
  <c r="F243" i="5"/>
  <c r="L243" i="5" s="1"/>
  <c r="F235" i="5"/>
  <c r="L235" i="5" s="1"/>
  <c r="F227" i="5"/>
  <c r="L227" i="5" s="1"/>
  <c r="F219" i="5"/>
  <c r="L219" i="5" s="1"/>
  <c r="F211" i="5"/>
  <c r="L211" i="5" s="1"/>
  <c r="F203" i="5"/>
  <c r="L203" i="5" s="1"/>
  <c r="F195" i="5"/>
  <c r="L195" i="5" s="1"/>
  <c r="F187" i="5"/>
  <c r="L187" i="5" s="1"/>
  <c r="F179" i="5"/>
  <c r="L179" i="5" s="1"/>
  <c r="F171" i="5"/>
  <c r="L171" i="5" s="1"/>
  <c r="F163" i="5"/>
  <c r="L163" i="5" s="1"/>
  <c r="F155" i="5"/>
  <c r="L155" i="5" s="1"/>
  <c r="F147" i="5"/>
  <c r="L147" i="5" s="1"/>
  <c r="F139" i="5"/>
  <c r="L139" i="5" s="1"/>
  <c r="F131" i="5"/>
  <c r="L131" i="5" s="1"/>
  <c r="F123" i="5"/>
  <c r="L123" i="5" s="1"/>
  <c r="F115" i="5"/>
  <c r="L115" i="5" s="1"/>
  <c r="F107" i="5"/>
  <c r="L107" i="5" s="1"/>
  <c r="F99" i="5"/>
  <c r="L99" i="5" s="1"/>
  <c r="F91" i="5"/>
  <c r="L91" i="5" s="1"/>
  <c r="F83" i="5"/>
  <c r="L83" i="5" s="1"/>
  <c r="F75" i="5"/>
  <c r="L75" i="5" s="1"/>
  <c r="F67" i="5"/>
  <c r="L67" i="5" s="1"/>
  <c r="F59" i="5"/>
  <c r="L59" i="5" s="1"/>
  <c r="F51" i="5"/>
  <c r="L51" i="5" s="1"/>
  <c r="F43" i="5"/>
  <c r="L43" i="5" s="1"/>
  <c r="F35" i="5"/>
  <c r="L35" i="5" s="1"/>
  <c r="F27" i="5"/>
  <c r="L27" i="5" s="1"/>
  <c r="F19" i="5"/>
  <c r="F11" i="5"/>
  <c r="L11" i="5" s="1"/>
  <c r="F298" i="5"/>
  <c r="F290" i="5"/>
  <c r="F282" i="5"/>
  <c r="F274" i="5"/>
  <c r="L274" i="5" s="1"/>
  <c r="F266" i="5"/>
  <c r="L266" i="5" s="1"/>
  <c r="F258" i="5"/>
  <c r="L258" i="5" s="1"/>
  <c r="F250" i="5"/>
  <c r="L250" i="5" s="1"/>
  <c r="F242" i="5"/>
  <c r="L242" i="5" s="1"/>
  <c r="F234" i="5"/>
  <c r="L234" i="5" s="1"/>
  <c r="F226" i="5"/>
  <c r="L226" i="5" s="1"/>
  <c r="F218" i="5"/>
  <c r="L218" i="5" s="1"/>
  <c r="F210" i="5"/>
  <c r="L210" i="5" s="1"/>
  <c r="F202" i="5"/>
  <c r="L202" i="5" s="1"/>
  <c r="F194" i="5"/>
  <c r="L194" i="5" s="1"/>
  <c r="F186" i="5"/>
  <c r="L186" i="5" s="1"/>
  <c r="F178" i="5"/>
  <c r="L178" i="5" s="1"/>
  <c r="F170" i="5"/>
  <c r="L170" i="5" s="1"/>
  <c r="F162" i="5"/>
  <c r="L162" i="5" s="1"/>
  <c r="F154" i="5"/>
  <c r="L154" i="5" s="1"/>
  <c r="F146" i="5"/>
  <c r="L146" i="5" s="1"/>
  <c r="F138" i="5"/>
  <c r="L138" i="5" s="1"/>
  <c r="F130" i="5"/>
  <c r="L130" i="5" s="1"/>
  <c r="F122" i="5"/>
  <c r="L122" i="5" s="1"/>
  <c r="F114" i="5"/>
  <c r="L114" i="5" s="1"/>
  <c r="F106" i="5"/>
  <c r="L106" i="5" s="1"/>
  <c r="F98" i="5"/>
  <c r="L98" i="5" s="1"/>
  <c r="F90" i="5"/>
  <c r="L90" i="5" s="1"/>
  <c r="F82" i="5"/>
  <c r="L82" i="5" s="1"/>
  <c r="F74" i="5"/>
  <c r="L74" i="5" s="1"/>
  <c r="F66" i="5"/>
  <c r="L66" i="5" s="1"/>
  <c r="F58" i="5"/>
  <c r="L58" i="5" s="1"/>
  <c r="F50" i="5"/>
  <c r="L50" i="5" s="1"/>
  <c r="F42" i="5"/>
  <c r="L42" i="5" s="1"/>
  <c r="F34" i="5"/>
  <c r="L34" i="5" s="1"/>
  <c r="F26" i="5"/>
  <c r="L26" i="5" s="1"/>
  <c r="F18" i="5"/>
  <c r="L18" i="5" s="1"/>
  <c r="F10" i="5"/>
  <c r="L10" i="5" s="1"/>
  <c r="F297" i="5"/>
  <c r="F289" i="5"/>
  <c r="F281" i="5"/>
  <c r="F273" i="5"/>
  <c r="F265" i="5"/>
  <c r="L265" i="5" s="1"/>
  <c r="F257" i="5"/>
  <c r="L257" i="5" s="1"/>
  <c r="F249" i="5"/>
  <c r="L249" i="5" s="1"/>
  <c r="F241" i="5"/>
  <c r="L241" i="5" s="1"/>
  <c r="F233" i="5"/>
  <c r="L233" i="5" s="1"/>
  <c r="F225" i="5"/>
  <c r="L225" i="5" s="1"/>
  <c r="F217" i="5"/>
  <c r="L217" i="5" s="1"/>
  <c r="F209" i="5"/>
  <c r="L209" i="5" s="1"/>
  <c r="F201" i="5"/>
  <c r="L201" i="5" s="1"/>
  <c r="F193" i="5"/>
  <c r="L193" i="5" s="1"/>
  <c r="F185" i="5"/>
  <c r="L185" i="5" s="1"/>
  <c r="F177" i="5"/>
  <c r="L177" i="5" s="1"/>
  <c r="F169" i="5"/>
  <c r="L169" i="5" s="1"/>
  <c r="F161" i="5"/>
  <c r="L161" i="5" s="1"/>
  <c r="F153" i="5"/>
  <c r="L153" i="5" s="1"/>
  <c r="F145" i="5"/>
  <c r="L145" i="5" s="1"/>
  <c r="F137" i="5"/>
  <c r="L137" i="5" s="1"/>
  <c r="F129" i="5"/>
  <c r="L129" i="5" s="1"/>
  <c r="F121" i="5"/>
  <c r="L121" i="5" s="1"/>
  <c r="F113" i="5"/>
  <c r="L113" i="5" s="1"/>
  <c r="F105" i="5"/>
  <c r="L105" i="5" s="1"/>
  <c r="F97" i="5"/>
  <c r="L97" i="5" s="1"/>
  <c r="F89" i="5"/>
  <c r="L89" i="5" s="1"/>
  <c r="F81" i="5"/>
  <c r="L81" i="5" s="1"/>
  <c r="F73" i="5"/>
  <c r="L73" i="5" s="1"/>
  <c r="F65" i="5"/>
  <c r="L65" i="5" s="1"/>
  <c r="F57" i="5"/>
  <c r="L57" i="5" s="1"/>
  <c r="F49" i="5"/>
  <c r="L49" i="5" s="1"/>
  <c r="F41" i="5"/>
  <c r="L41" i="5" s="1"/>
  <c r="F33" i="5"/>
  <c r="L33" i="5" s="1"/>
  <c r="F25" i="5"/>
  <c r="L25" i="5" s="1"/>
  <c r="F17" i="5"/>
  <c r="L17" i="5" s="1"/>
  <c r="F9" i="5"/>
  <c r="L9" i="5" s="1"/>
  <c r="C4" i="6"/>
  <c r="C4" i="2"/>
  <c r="N8" i="5" l="1"/>
  <c r="O8" i="5" s="1"/>
  <c r="Q5" i="5"/>
  <c r="I2" i="6" s="1"/>
  <c r="F3" i="6"/>
  <c r="M9" i="5"/>
  <c r="J9" i="5"/>
  <c r="K9" i="5" s="1"/>
  <c r="H113" i="5"/>
  <c r="H87" i="5"/>
  <c r="H151" i="5"/>
  <c r="H215" i="5"/>
  <c r="H279" i="5"/>
  <c r="H56" i="5"/>
  <c r="H120" i="5"/>
  <c r="H184" i="5"/>
  <c r="H248" i="5"/>
  <c r="H17" i="5"/>
  <c r="H81" i="5"/>
  <c r="H145" i="5"/>
  <c r="H209" i="5"/>
  <c r="H273" i="5"/>
  <c r="H42" i="5"/>
  <c r="H106" i="5"/>
  <c r="H170" i="5"/>
  <c r="H234" i="5"/>
  <c r="H298" i="5"/>
  <c r="H67" i="5"/>
  <c r="H131" i="5"/>
  <c r="H195" i="5"/>
  <c r="H259" i="5"/>
  <c r="H28" i="5"/>
  <c r="H92" i="5"/>
  <c r="H156" i="5"/>
  <c r="H220" i="5"/>
  <c r="H284" i="5"/>
  <c r="H53" i="5"/>
  <c r="H117" i="5"/>
  <c r="H181" i="5"/>
  <c r="H245" i="5"/>
  <c r="H16" i="5"/>
  <c r="H78" i="5"/>
  <c r="H142" i="5"/>
  <c r="H206" i="5"/>
  <c r="H270" i="5"/>
  <c r="H247" i="5"/>
  <c r="H177" i="5"/>
  <c r="H163" i="5"/>
  <c r="H149" i="5"/>
  <c r="H31" i="5"/>
  <c r="H95" i="5"/>
  <c r="H159" i="5"/>
  <c r="H223" i="5"/>
  <c r="H287" i="5"/>
  <c r="H64" i="5"/>
  <c r="H128" i="5"/>
  <c r="H192" i="5"/>
  <c r="H256" i="5"/>
  <c r="H25" i="5"/>
  <c r="H89" i="5"/>
  <c r="H153" i="5"/>
  <c r="H217" i="5"/>
  <c r="H281" i="5"/>
  <c r="H50" i="5"/>
  <c r="H114" i="5"/>
  <c r="H178" i="5"/>
  <c r="H242" i="5"/>
  <c r="H13" i="5"/>
  <c r="H75" i="5"/>
  <c r="H139" i="5"/>
  <c r="H203" i="5"/>
  <c r="H267" i="5"/>
  <c r="H36" i="5"/>
  <c r="H100" i="5"/>
  <c r="H164" i="5"/>
  <c r="H228" i="5"/>
  <c r="H292" i="5"/>
  <c r="H61" i="5"/>
  <c r="H125" i="5"/>
  <c r="H189" i="5"/>
  <c r="H253" i="5"/>
  <c r="H22" i="5"/>
  <c r="H86" i="5"/>
  <c r="H150" i="5"/>
  <c r="H214" i="5"/>
  <c r="H278" i="5"/>
  <c r="H183" i="5"/>
  <c r="H280" i="5"/>
  <c r="H138" i="5"/>
  <c r="H35" i="5"/>
  <c r="H291" i="5"/>
  <c r="H252" i="5"/>
  <c r="H46" i="5"/>
  <c r="H39" i="5"/>
  <c r="H103" i="5"/>
  <c r="H167" i="5"/>
  <c r="H231" i="5"/>
  <c r="H295" i="5"/>
  <c r="H72" i="5"/>
  <c r="H136" i="5"/>
  <c r="H200" i="5"/>
  <c r="H264" i="5"/>
  <c r="H33" i="5"/>
  <c r="H97" i="5"/>
  <c r="H161" i="5"/>
  <c r="H225" i="5"/>
  <c r="H289" i="5"/>
  <c r="H58" i="5"/>
  <c r="H122" i="5"/>
  <c r="H186" i="5"/>
  <c r="H250" i="5"/>
  <c r="H19" i="5"/>
  <c r="H83" i="5"/>
  <c r="H147" i="5"/>
  <c r="H211" i="5"/>
  <c r="H275" i="5"/>
  <c r="H44" i="5"/>
  <c r="H108" i="5"/>
  <c r="H172" i="5"/>
  <c r="H236" i="5"/>
  <c r="H300" i="5"/>
  <c r="H69" i="5"/>
  <c r="H133" i="5"/>
  <c r="H197" i="5"/>
  <c r="H261" i="5"/>
  <c r="H30" i="5"/>
  <c r="H94" i="5"/>
  <c r="H158" i="5"/>
  <c r="H222" i="5"/>
  <c r="H286" i="5"/>
  <c r="H24" i="5"/>
  <c r="H49" i="5"/>
  <c r="H202" i="5"/>
  <c r="H60" i="5"/>
  <c r="H21" i="5"/>
  <c r="H213" i="5"/>
  <c r="H110" i="5"/>
  <c r="H174" i="5"/>
  <c r="H238" i="5"/>
  <c r="H9" i="5"/>
  <c r="H47" i="5"/>
  <c r="H111" i="5"/>
  <c r="H175" i="5"/>
  <c r="H239" i="5"/>
  <c r="H10" i="5"/>
  <c r="H80" i="5"/>
  <c r="H144" i="5"/>
  <c r="H208" i="5"/>
  <c r="H272" i="5"/>
  <c r="H41" i="5"/>
  <c r="H105" i="5"/>
  <c r="H169" i="5"/>
  <c r="H233" i="5"/>
  <c r="H297" i="5"/>
  <c r="H66" i="5"/>
  <c r="H130" i="5"/>
  <c r="H194" i="5"/>
  <c r="H258" i="5"/>
  <c r="H27" i="5"/>
  <c r="H91" i="5"/>
  <c r="H155" i="5"/>
  <c r="H219" i="5"/>
  <c r="H283" i="5"/>
  <c r="H52" i="5"/>
  <c r="H116" i="5"/>
  <c r="H180" i="5"/>
  <c r="H244" i="5"/>
  <c r="H15" i="5"/>
  <c r="H77" i="5"/>
  <c r="H141" i="5"/>
  <c r="H205" i="5"/>
  <c r="H269" i="5"/>
  <c r="H38" i="5"/>
  <c r="H102" i="5"/>
  <c r="H166" i="5"/>
  <c r="H230" i="5"/>
  <c r="H294" i="5"/>
  <c r="H88" i="5"/>
  <c r="H74" i="5"/>
  <c r="H124" i="5"/>
  <c r="H63" i="5"/>
  <c r="H127" i="5"/>
  <c r="H191" i="5"/>
  <c r="H255" i="5"/>
  <c r="H32" i="5"/>
  <c r="H96" i="5"/>
  <c r="H160" i="5"/>
  <c r="H224" i="5"/>
  <c r="H288" i="5"/>
  <c r="H57" i="5"/>
  <c r="H121" i="5"/>
  <c r="H185" i="5"/>
  <c r="H249" i="5"/>
  <c r="H18" i="5"/>
  <c r="H82" i="5"/>
  <c r="H146" i="5"/>
  <c r="H210" i="5"/>
  <c r="H274" i="5"/>
  <c r="H43" i="5"/>
  <c r="H107" i="5"/>
  <c r="H171" i="5"/>
  <c r="H235" i="5"/>
  <c r="H299" i="5"/>
  <c r="H68" i="5"/>
  <c r="H132" i="5"/>
  <c r="H196" i="5"/>
  <c r="H260" i="5"/>
  <c r="H29" i="5"/>
  <c r="H93" i="5"/>
  <c r="H157" i="5"/>
  <c r="H221" i="5"/>
  <c r="H285" i="5"/>
  <c r="H54" i="5"/>
  <c r="H118" i="5"/>
  <c r="H182" i="5"/>
  <c r="H246" i="5"/>
  <c r="H8" i="5"/>
  <c r="H55" i="5"/>
  <c r="H152" i="5"/>
  <c r="H12" i="5"/>
  <c r="H266" i="5"/>
  <c r="H227" i="5"/>
  <c r="H188" i="5"/>
  <c r="H277" i="5"/>
  <c r="H71" i="5"/>
  <c r="H135" i="5"/>
  <c r="H199" i="5"/>
  <c r="H263" i="5"/>
  <c r="H40" i="5"/>
  <c r="H104" i="5"/>
  <c r="H168" i="5"/>
  <c r="H232" i="5"/>
  <c r="H296" i="5"/>
  <c r="H65" i="5"/>
  <c r="H129" i="5"/>
  <c r="H193" i="5"/>
  <c r="H257" i="5"/>
  <c r="H26" i="5"/>
  <c r="H90" i="5"/>
  <c r="H154" i="5"/>
  <c r="H218" i="5"/>
  <c r="H282" i="5"/>
  <c r="H51" i="5"/>
  <c r="H115" i="5"/>
  <c r="H179" i="5"/>
  <c r="H243" i="5"/>
  <c r="H14" i="5"/>
  <c r="H76" i="5"/>
  <c r="H140" i="5"/>
  <c r="H204" i="5"/>
  <c r="H268" i="5"/>
  <c r="H37" i="5"/>
  <c r="H101" i="5"/>
  <c r="H165" i="5"/>
  <c r="H229" i="5"/>
  <c r="H293" i="5"/>
  <c r="H62" i="5"/>
  <c r="H126" i="5"/>
  <c r="H190" i="5"/>
  <c r="H254" i="5"/>
  <c r="H119" i="5"/>
  <c r="H216" i="5"/>
  <c r="H241" i="5"/>
  <c r="H99" i="5"/>
  <c r="H85" i="5"/>
  <c r="H79" i="5"/>
  <c r="H143" i="5"/>
  <c r="H207" i="5"/>
  <c r="H271" i="5"/>
  <c r="H48" i="5"/>
  <c r="H112" i="5"/>
  <c r="H176" i="5"/>
  <c r="H240" i="5"/>
  <c r="H11" i="5"/>
  <c r="H73" i="5"/>
  <c r="H137" i="5"/>
  <c r="H201" i="5"/>
  <c r="H265" i="5"/>
  <c r="H34" i="5"/>
  <c r="H98" i="5"/>
  <c r="H162" i="5"/>
  <c r="H226" i="5"/>
  <c r="H290" i="5"/>
  <c r="H59" i="5"/>
  <c r="H123" i="5"/>
  <c r="H187" i="5"/>
  <c r="H251" i="5"/>
  <c r="H20" i="5"/>
  <c r="H84" i="5"/>
  <c r="H148" i="5"/>
  <c r="H212" i="5"/>
  <c r="H276" i="5"/>
  <c r="H45" i="5"/>
  <c r="H109" i="5"/>
  <c r="H173" i="5"/>
  <c r="H237" i="5"/>
  <c r="H301" i="5"/>
  <c r="H70" i="5"/>
  <c r="H134" i="5"/>
  <c r="H198" i="5"/>
  <c r="H262" i="5"/>
  <c r="H3" i="2"/>
  <c r="I3" i="2"/>
  <c r="J3" i="2"/>
  <c r="K3" i="2"/>
  <c r="L3" i="2"/>
  <c r="G3" i="2"/>
  <c r="E4" i="1"/>
  <c r="C2" i="5"/>
  <c r="C4" i="5"/>
  <c r="M10" i="5" l="1"/>
  <c r="N10" i="5" s="1"/>
  <c r="N9" i="5"/>
  <c r="J10" i="5"/>
  <c r="K10" i="5" s="1"/>
  <c r="G16" i="5"/>
  <c r="G24" i="5"/>
  <c r="G32" i="5"/>
  <c r="G40" i="5"/>
  <c r="G48" i="5"/>
  <c r="G56" i="5"/>
  <c r="G64" i="5"/>
  <c r="G72" i="5"/>
  <c r="G80" i="5"/>
  <c r="G88" i="5"/>
  <c r="G96" i="5"/>
  <c r="G104" i="5"/>
  <c r="G112" i="5"/>
  <c r="G120" i="5"/>
  <c r="G128" i="5"/>
  <c r="G136" i="5"/>
  <c r="G144" i="5"/>
  <c r="G152" i="5"/>
  <c r="G160" i="5"/>
  <c r="G168" i="5"/>
  <c r="G176" i="5"/>
  <c r="G184" i="5"/>
  <c r="G192" i="5"/>
  <c r="G201" i="5"/>
  <c r="G209" i="5"/>
  <c r="G217" i="5"/>
  <c r="G225" i="5"/>
  <c r="G233" i="5"/>
  <c r="G241" i="5"/>
  <c r="G249" i="5"/>
  <c r="G257" i="5"/>
  <c r="G265" i="5"/>
  <c r="G273" i="5"/>
  <c r="G281" i="5"/>
  <c r="G289" i="5"/>
  <c r="G297" i="5"/>
  <c r="G8" i="5"/>
  <c r="G9" i="5"/>
  <c r="G17" i="5"/>
  <c r="G25" i="5"/>
  <c r="G33" i="5"/>
  <c r="G41" i="5"/>
  <c r="G49" i="5"/>
  <c r="G57" i="5"/>
  <c r="G65" i="5"/>
  <c r="G73" i="5"/>
  <c r="G81" i="5"/>
  <c r="G89" i="5"/>
  <c r="G97" i="5"/>
  <c r="G105" i="5"/>
  <c r="G113" i="5"/>
  <c r="G121" i="5"/>
  <c r="G129" i="5"/>
  <c r="G137" i="5"/>
  <c r="G145" i="5"/>
  <c r="G153" i="5"/>
  <c r="G161" i="5"/>
  <c r="G169" i="5"/>
  <c r="G177" i="5"/>
  <c r="G185" i="5"/>
  <c r="G193" i="5"/>
  <c r="G202" i="5"/>
  <c r="G210" i="5"/>
  <c r="G218" i="5"/>
  <c r="G226" i="5"/>
  <c r="G234" i="5"/>
  <c r="G242" i="5"/>
  <c r="G250" i="5"/>
  <c r="G258" i="5"/>
  <c r="G266" i="5"/>
  <c r="G274" i="5"/>
  <c r="G282" i="5"/>
  <c r="G290" i="5"/>
  <c r="G298" i="5"/>
  <c r="G196" i="5"/>
  <c r="G10" i="5"/>
  <c r="G18" i="5"/>
  <c r="G26" i="5"/>
  <c r="G34" i="5"/>
  <c r="G42" i="5"/>
  <c r="G50" i="5"/>
  <c r="G58" i="5"/>
  <c r="G66" i="5"/>
  <c r="G74" i="5"/>
  <c r="G82" i="5"/>
  <c r="G90" i="5"/>
  <c r="G98" i="5"/>
  <c r="G106" i="5"/>
  <c r="G114" i="5"/>
  <c r="G122" i="5"/>
  <c r="G130" i="5"/>
  <c r="G138" i="5"/>
  <c r="G146" i="5"/>
  <c r="G154" i="5"/>
  <c r="G162" i="5"/>
  <c r="G170" i="5"/>
  <c r="G178" i="5"/>
  <c r="G186" i="5"/>
  <c r="G194" i="5"/>
  <c r="G203" i="5"/>
  <c r="G211" i="5"/>
  <c r="G219" i="5"/>
  <c r="G227" i="5"/>
  <c r="G235" i="5"/>
  <c r="G243" i="5"/>
  <c r="G251" i="5"/>
  <c r="G259" i="5"/>
  <c r="G267" i="5"/>
  <c r="G275" i="5"/>
  <c r="G283" i="5"/>
  <c r="G291" i="5"/>
  <c r="G299" i="5"/>
  <c r="G11" i="5"/>
  <c r="G19" i="5"/>
  <c r="G27" i="5"/>
  <c r="G35" i="5"/>
  <c r="G43" i="5"/>
  <c r="G51" i="5"/>
  <c r="G59" i="5"/>
  <c r="G67" i="5"/>
  <c r="G75" i="5"/>
  <c r="G83" i="5"/>
  <c r="G91" i="5"/>
  <c r="G99" i="5"/>
  <c r="G107" i="5"/>
  <c r="G115" i="5"/>
  <c r="G123" i="5"/>
  <c r="G131" i="5"/>
  <c r="G139" i="5"/>
  <c r="G147" i="5"/>
  <c r="G155" i="5"/>
  <c r="G163" i="5"/>
  <c r="G171" i="5"/>
  <c r="G179" i="5"/>
  <c r="G187" i="5"/>
  <c r="G195" i="5"/>
  <c r="G204" i="5"/>
  <c r="G212" i="5"/>
  <c r="G220" i="5"/>
  <c r="G228" i="5"/>
  <c r="G236" i="5"/>
  <c r="G244" i="5"/>
  <c r="G252" i="5"/>
  <c r="G260" i="5"/>
  <c r="G268" i="5"/>
  <c r="G276" i="5"/>
  <c r="G284" i="5"/>
  <c r="G292" i="5"/>
  <c r="G300" i="5"/>
  <c r="G12" i="5"/>
  <c r="G20" i="5"/>
  <c r="G28" i="5"/>
  <c r="G36" i="5"/>
  <c r="G44" i="5"/>
  <c r="G52" i="5"/>
  <c r="G60" i="5"/>
  <c r="G68" i="5"/>
  <c r="G76" i="5"/>
  <c r="G84" i="5"/>
  <c r="G92" i="5"/>
  <c r="G100" i="5"/>
  <c r="G108" i="5"/>
  <c r="G116" i="5"/>
  <c r="G124" i="5"/>
  <c r="G132" i="5"/>
  <c r="G140" i="5"/>
  <c r="G148" i="5"/>
  <c r="G156" i="5"/>
  <c r="G164" i="5"/>
  <c r="G172" i="5"/>
  <c r="G180" i="5"/>
  <c r="G188" i="5"/>
  <c r="G197" i="5"/>
  <c r="G205" i="5"/>
  <c r="G213" i="5"/>
  <c r="G221" i="5"/>
  <c r="G229" i="5"/>
  <c r="G237" i="5"/>
  <c r="G245" i="5"/>
  <c r="G253" i="5"/>
  <c r="G261" i="5"/>
  <c r="G269" i="5"/>
  <c r="G277" i="5"/>
  <c r="G285" i="5"/>
  <c r="G293" i="5"/>
  <c r="G301" i="5"/>
  <c r="G13" i="5"/>
  <c r="G21" i="5"/>
  <c r="G29" i="5"/>
  <c r="G37" i="5"/>
  <c r="G45" i="5"/>
  <c r="G53" i="5"/>
  <c r="G61" i="5"/>
  <c r="G69" i="5"/>
  <c r="G77" i="5"/>
  <c r="G85" i="5"/>
  <c r="G93" i="5"/>
  <c r="G101" i="5"/>
  <c r="G109" i="5"/>
  <c r="G117" i="5"/>
  <c r="G125" i="5"/>
  <c r="G133" i="5"/>
  <c r="G141" i="5"/>
  <c r="G149" i="5"/>
  <c r="G157" i="5"/>
  <c r="G165" i="5"/>
  <c r="G173" i="5"/>
  <c r="G181" i="5"/>
  <c r="G189" i="5"/>
  <c r="G198" i="5"/>
  <c r="G206" i="5"/>
  <c r="G214" i="5"/>
  <c r="G222" i="5"/>
  <c r="G230" i="5"/>
  <c r="G238" i="5"/>
  <c r="G246" i="5"/>
  <c r="G254" i="5"/>
  <c r="G262" i="5"/>
  <c r="G270" i="5"/>
  <c r="G278" i="5"/>
  <c r="G286" i="5"/>
  <c r="G294" i="5"/>
  <c r="G14" i="5"/>
  <c r="G22" i="5"/>
  <c r="G30" i="5"/>
  <c r="G38" i="5"/>
  <c r="G46" i="5"/>
  <c r="G54" i="5"/>
  <c r="G62" i="5"/>
  <c r="G70" i="5"/>
  <c r="G78" i="5"/>
  <c r="G86" i="5"/>
  <c r="G94" i="5"/>
  <c r="G102" i="5"/>
  <c r="G110" i="5"/>
  <c r="G118" i="5"/>
  <c r="G126" i="5"/>
  <c r="G134" i="5"/>
  <c r="G142" i="5"/>
  <c r="G150" i="5"/>
  <c r="G158" i="5"/>
  <c r="G166" i="5"/>
  <c r="G174" i="5"/>
  <c r="G182" i="5"/>
  <c r="G190" i="5"/>
  <c r="G199" i="5"/>
  <c r="G207" i="5"/>
  <c r="G215" i="5"/>
  <c r="G223" i="5"/>
  <c r="G231" i="5"/>
  <c r="G239" i="5"/>
  <c r="G247" i="5"/>
  <c r="G255" i="5"/>
  <c r="G263" i="5"/>
  <c r="G271" i="5"/>
  <c r="G279" i="5"/>
  <c r="G287" i="5"/>
  <c r="G295" i="5"/>
  <c r="G15" i="5"/>
  <c r="G23" i="5"/>
  <c r="G31" i="5"/>
  <c r="G39" i="5"/>
  <c r="G47" i="5"/>
  <c r="G55" i="5"/>
  <c r="G63" i="5"/>
  <c r="G71" i="5"/>
  <c r="G79" i="5"/>
  <c r="G87" i="5"/>
  <c r="G95" i="5"/>
  <c r="G103" i="5"/>
  <c r="G111" i="5"/>
  <c r="G119" i="5"/>
  <c r="G127" i="5"/>
  <c r="G135" i="5"/>
  <c r="G143" i="5"/>
  <c r="G151" i="5"/>
  <c r="G159" i="5"/>
  <c r="G167" i="5"/>
  <c r="G175" i="5"/>
  <c r="G183" i="5"/>
  <c r="G191" i="5"/>
  <c r="G200" i="5"/>
  <c r="G208" i="5"/>
  <c r="G216" i="5"/>
  <c r="G224" i="5"/>
  <c r="G232" i="5"/>
  <c r="G240" i="5"/>
  <c r="G248" i="5"/>
  <c r="G256" i="5"/>
  <c r="G264" i="5"/>
  <c r="G272" i="5"/>
  <c r="G280" i="5"/>
  <c r="G288" i="5"/>
  <c r="G296" i="5"/>
  <c r="G3" i="5"/>
  <c r="J11" i="5" l="1"/>
  <c r="K11" i="5" s="1"/>
  <c r="O9" i="5"/>
  <c r="E9" i="1"/>
  <c r="E10" i="1" s="1"/>
  <c r="E11" i="1" s="1"/>
  <c r="E12" i="1" s="1"/>
  <c r="E13" i="1" s="1"/>
  <c r="E14" i="1" s="1"/>
  <c r="E15" i="1" s="1"/>
  <c r="E16" i="1" s="1"/>
  <c r="E17" i="1" s="1"/>
  <c r="E18" i="1" s="1"/>
  <c r="E19" i="1" s="1"/>
  <c r="E20" i="1" s="1"/>
  <c r="E21" i="1" s="1"/>
  <c r="E22" i="1" s="1"/>
  <c r="E23" i="1" s="1"/>
  <c r="E24" i="1" s="1"/>
  <c r="E25" i="1" s="1"/>
  <c r="E26" i="1" s="1"/>
  <c r="E27" i="1" s="1"/>
  <c r="E28" i="1" s="1"/>
  <c r="E29" i="1" s="1"/>
  <c r="E30" i="1" s="1"/>
  <c r="E31" i="1" s="1"/>
  <c r="E32" i="1" s="1"/>
  <c r="E33" i="1" s="1"/>
  <c r="E34" i="1" s="1"/>
  <c r="E35" i="1" s="1"/>
  <c r="E36" i="1" s="1"/>
  <c r="E37" i="1" s="1"/>
  <c r="E38" i="1" s="1"/>
  <c r="C9" i="1"/>
  <c r="C10" i="1" s="1"/>
  <c r="J12" i="5" l="1"/>
  <c r="K12" i="5" s="1"/>
  <c r="O10" i="5"/>
  <c r="D10" i="1"/>
  <c r="F10" i="1"/>
  <c r="C11" i="1"/>
  <c r="F9" i="1"/>
  <c r="D9" i="1"/>
  <c r="J13" i="5" l="1"/>
  <c r="K13" i="5" s="1"/>
  <c r="M11" i="5"/>
  <c r="G9" i="1"/>
  <c r="G10" i="1"/>
  <c r="F11" i="1"/>
  <c r="C12" i="1"/>
  <c r="D11" i="1"/>
  <c r="N11" i="5" l="1"/>
  <c r="O11" i="5" s="1"/>
  <c r="J14" i="5"/>
  <c r="K14" i="5" s="1"/>
  <c r="M12" i="5"/>
  <c r="G11" i="1"/>
  <c r="F12" i="1"/>
  <c r="C13" i="1"/>
  <c r="D12" i="1"/>
  <c r="N12" i="5" l="1"/>
  <c r="O12" i="5" s="1"/>
  <c r="J15" i="5"/>
  <c r="K15" i="5" s="1"/>
  <c r="M13" i="5"/>
  <c r="C14" i="1"/>
  <c r="D13" i="1"/>
  <c r="F13" i="1"/>
  <c r="G12" i="1"/>
  <c r="N13" i="5" l="1"/>
  <c r="O13" i="5" s="1"/>
  <c r="J16" i="5"/>
  <c r="K16" i="5" s="1"/>
  <c r="M14" i="5"/>
  <c r="G13" i="1"/>
  <c r="G4" i="2"/>
  <c r="F14" i="1"/>
  <c r="C15" i="1"/>
  <c r="D14" i="1"/>
  <c r="N14" i="5" l="1"/>
  <c r="O14" i="5" s="1"/>
  <c r="J17" i="5"/>
  <c r="K17" i="5" s="1"/>
  <c r="M15" i="5"/>
  <c r="G5" i="2"/>
  <c r="G6" i="2"/>
  <c r="F15" i="1"/>
  <c r="C16" i="1"/>
  <c r="D15" i="1"/>
  <c r="G14" i="1"/>
  <c r="N15" i="5" l="1"/>
  <c r="O15" i="5" s="1"/>
  <c r="J18" i="5"/>
  <c r="K18" i="5" s="1"/>
  <c r="M16" i="5"/>
  <c r="F16" i="1"/>
  <c r="C17" i="1"/>
  <c r="D16" i="1"/>
  <c r="G15" i="1"/>
  <c r="N16" i="5" l="1"/>
  <c r="O16" i="5" s="1"/>
  <c r="J19" i="5"/>
  <c r="K19" i="5" s="1"/>
  <c r="M17" i="5"/>
  <c r="C18" i="1"/>
  <c r="D17" i="1"/>
  <c r="F17" i="1"/>
  <c r="G16" i="1"/>
  <c r="N17" i="5" l="1"/>
  <c r="O17" i="5" s="1"/>
  <c r="J20" i="5"/>
  <c r="K20" i="5" s="1"/>
  <c r="M18" i="5"/>
  <c r="G17" i="1"/>
  <c r="F18" i="1"/>
  <c r="D18" i="1"/>
  <c r="C19" i="1"/>
  <c r="N18" i="5" l="1"/>
  <c r="O18" i="5" s="1"/>
  <c r="J21" i="5"/>
  <c r="K21" i="5" s="1"/>
  <c r="M19" i="5"/>
  <c r="G18" i="1"/>
  <c r="H4" i="2"/>
  <c r="F19" i="1"/>
  <c r="C20" i="1"/>
  <c r="D19" i="1"/>
  <c r="N19" i="5" l="1"/>
  <c r="O19" i="5" s="1"/>
  <c r="J22" i="5"/>
  <c r="K22" i="5" s="1"/>
  <c r="H5" i="2"/>
  <c r="H6" i="2"/>
  <c r="F20" i="1"/>
  <c r="C21" i="1"/>
  <c r="D20" i="1"/>
  <c r="G19" i="1"/>
  <c r="J23" i="5" l="1"/>
  <c r="K23" i="5" s="1"/>
  <c r="M20" i="5"/>
  <c r="N20" i="5" s="1"/>
  <c r="G20" i="1"/>
  <c r="C22" i="1"/>
  <c r="D21" i="1"/>
  <c r="F21" i="1"/>
  <c r="G21" i="1" s="1"/>
  <c r="J24" i="5" l="1"/>
  <c r="K24" i="5" s="1"/>
  <c r="M21" i="5"/>
  <c r="O20" i="5"/>
  <c r="D22" i="1"/>
  <c r="F22" i="1"/>
  <c r="C23" i="1"/>
  <c r="N21" i="5" l="1"/>
  <c r="O21" i="5" s="1"/>
  <c r="J25" i="5"/>
  <c r="K25" i="5" s="1"/>
  <c r="M22" i="5"/>
  <c r="G22" i="1"/>
  <c r="F23" i="1"/>
  <c r="I4" i="2" s="1"/>
  <c r="C24" i="1"/>
  <c r="D23" i="1"/>
  <c r="N22" i="5" l="1"/>
  <c r="O22" i="5" s="1"/>
  <c r="J26" i="5"/>
  <c r="K26" i="5" s="1"/>
  <c r="M23" i="5"/>
  <c r="N23" i="5" s="1"/>
  <c r="I5" i="2"/>
  <c r="I6" i="2"/>
  <c r="G23" i="1"/>
  <c r="F24" i="1"/>
  <c r="C25" i="1"/>
  <c r="D24" i="1"/>
  <c r="J27" i="5" l="1"/>
  <c r="K27" i="5" s="1"/>
  <c r="M24" i="5"/>
  <c r="O23" i="5"/>
  <c r="G24" i="1"/>
  <c r="C26" i="1"/>
  <c r="D25" i="1"/>
  <c r="F25" i="1"/>
  <c r="N24" i="5" l="1"/>
  <c r="O24" i="5" s="1"/>
  <c r="J28" i="5"/>
  <c r="K28" i="5" s="1"/>
  <c r="M25" i="5"/>
  <c r="F26" i="1"/>
  <c r="C27" i="1"/>
  <c r="D26" i="1"/>
  <c r="G25" i="1"/>
  <c r="N25" i="5" l="1"/>
  <c r="O25" i="5" s="1"/>
  <c r="J29" i="5"/>
  <c r="K29" i="5" s="1"/>
  <c r="M26" i="5"/>
  <c r="N26" i="5" s="1"/>
  <c r="G26" i="1"/>
  <c r="F27" i="1"/>
  <c r="C28" i="1"/>
  <c r="D27" i="1"/>
  <c r="J30" i="5" l="1"/>
  <c r="K30" i="5" s="1"/>
  <c r="M27" i="5"/>
  <c r="O26" i="5"/>
  <c r="G27" i="1"/>
  <c r="F28" i="1"/>
  <c r="C29" i="1"/>
  <c r="D28" i="1"/>
  <c r="N27" i="5" l="1"/>
  <c r="O27" i="5" s="1"/>
  <c r="J31" i="5"/>
  <c r="K31" i="5" s="1"/>
  <c r="M28" i="5"/>
  <c r="N28" i="5" s="1"/>
  <c r="G28" i="1"/>
  <c r="J4" i="2"/>
  <c r="C30" i="1"/>
  <c r="D29" i="1"/>
  <c r="F29" i="1"/>
  <c r="J32" i="5" l="1"/>
  <c r="K32" i="5" s="1"/>
  <c r="M29" i="5"/>
  <c r="O28" i="5"/>
  <c r="J5" i="2"/>
  <c r="J6" i="2"/>
  <c r="G29" i="1"/>
  <c r="C31" i="1"/>
  <c r="F30" i="1"/>
  <c r="D30" i="1"/>
  <c r="N29" i="5" l="1"/>
  <c r="O29" i="5" s="1"/>
  <c r="J33" i="5"/>
  <c r="K33" i="5" s="1"/>
  <c r="M30" i="5"/>
  <c r="G30" i="1"/>
  <c r="F31" i="1"/>
  <c r="C32" i="1"/>
  <c r="D31" i="1"/>
  <c r="N30" i="5" l="1"/>
  <c r="O30" i="5" s="1"/>
  <c r="J34" i="5"/>
  <c r="K34" i="5" s="1"/>
  <c r="M31" i="5"/>
  <c r="N31" i="5" s="1"/>
  <c r="G31" i="1"/>
  <c r="F32" i="1"/>
  <c r="C33" i="1"/>
  <c r="D32" i="1"/>
  <c r="J35" i="5" l="1"/>
  <c r="K35" i="5" s="1"/>
  <c r="M32" i="5"/>
  <c r="O31" i="5"/>
  <c r="G32" i="1"/>
  <c r="C34" i="1"/>
  <c r="D33" i="1"/>
  <c r="F33" i="1"/>
  <c r="K4" i="2" s="1"/>
  <c r="N32" i="5" l="1"/>
  <c r="O32" i="5" s="1"/>
  <c r="J36" i="5"/>
  <c r="K36" i="5" s="1"/>
  <c r="M33" i="5"/>
  <c r="N33" i="5" s="1"/>
  <c r="K5" i="2"/>
  <c r="K6" i="2"/>
  <c r="G33" i="1"/>
  <c r="C35" i="1"/>
  <c r="F34" i="1"/>
  <c r="D34" i="1"/>
  <c r="J37" i="5" l="1"/>
  <c r="K37" i="5" s="1"/>
  <c r="M34" i="5"/>
  <c r="O33" i="5"/>
  <c r="G34" i="1"/>
  <c r="F35" i="1"/>
  <c r="C36" i="1"/>
  <c r="D35" i="1"/>
  <c r="N34" i="5" l="1"/>
  <c r="O34" i="5" s="1"/>
  <c r="J38" i="5"/>
  <c r="K38" i="5" s="1"/>
  <c r="M35" i="5"/>
  <c r="G35" i="1"/>
  <c r="F36" i="1"/>
  <c r="C37" i="1"/>
  <c r="D36" i="1"/>
  <c r="N35" i="5" l="1"/>
  <c r="O35" i="5" s="1"/>
  <c r="J39" i="5"/>
  <c r="K39" i="5" s="1"/>
  <c r="M36" i="5"/>
  <c r="N36" i="5" s="1"/>
  <c r="G36" i="1"/>
  <c r="C38" i="1"/>
  <c r="D37" i="1"/>
  <c r="F37" i="1"/>
  <c r="J40" i="5" l="1"/>
  <c r="K40" i="5" s="1"/>
  <c r="M37" i="5"/>
  <c r="O36" i="5"/>
  <c r="G37" i="1"/>
  <c r="D38" i="1"/>
  <c r="F38" i="1"/>
  <c r="L4" i="2" s="1"/>
  <c r="N37" i="5" l="1"/>
  <c r="O37" i="5" s="1"/>
  <c r="J41" i="5"/>
  <c r="K41" i="5" s="1"/>
  <c r="M38" i="5"/>
  <c r="L5" i="2"/>
  <c r="L6" i="2"/>
  <c r="G38" i="1"/>
  <c r="N38" i="5" l="1"/>
  <c r="O38" i="5" s="1"/>
  <c r="J42" i="5"/>
  <c r="K42" i="5" s="1"/>
  <c r="M39" i="5"/>
  <c r="N39" i="5" l="1"/>
  <c r="O39" i="5" s="1"/>
  <c r="J43" i="5"/>
  <c r="K43" i="5" s="1"/>
  <c r="M40" i="5"/>
  <c r="N40" i="5" l="1"/>
  <c r="O40" i="5" s="1"/>
  <c r="J44" i="5"/>
  <c r="K44" i="5" s="1"/>
  <c r="M41" i="5"/>
  <c r="N41" i="5" l="1"/>
  <c r="O41" i="5" s="1"/>
  <c r="J45" i="5"/>
  <c r="K45" i="5" s="1"/>
  <c r="M42" i="5"/>
  <c r="N42" i="5" l="1"/>
  <c r="O42" i="5" s="1"/>
  <c r="J46" i="5"/>
  <c r="K46" i="5" s="1"/>
  <c r="M43" i="5"/>
  <c r="N43" i="5" s="1"/>
  <c r="J47" i="5" l="1"/>
  <c r="K47" i="5" s="1"/>
  <c r="M44" i="5"/>
  <c r="O43" i="5"/>
  <c r="N44" i="5" l="1"/>
  <c r="O44" i="5" s="1"/>
  <c r="J48" i="5"/>
  <c r="K48" i="5" s="1"/>
  <c r="M45" i="5"/>
  <c r="N45" i="5" l="1"/>
  <c r="O45" i="5" s="1"/>
  <c r="J49" i="5"/>
  <c r="K49" i="5" s="1"/>
  <c r="M46" i="5"/>
  <c r="N46" i="5" s="1"/>
  <c r="J50" i="5" l="1"/>
  <c r="K50" i="5" s="1"/>
  <c r="M47" i="5"/>
  <c r="O46" i="5"/>
  <c r="N47" i="5" l="1"/>
  <c r="O47" i="5" s="1"/>
  <c r="M48" i="5"/>
  <c r="J51" i="5"/>
  <c r="K51" i="5" s="1"/>
  <c r="N48" i="5" l="1"/>
  <c r="O48" i="5" s="1"/>
  <c r="M49" i="5"/>
  <c r="J52" i="5"/>
  <c r="K52" i="5" s="1"/>
  <c r="M50" i="5" l="1"/>
  <c r="M51" i="5" s="1"/>
  <c r="N49" i="5"/>
  <c r="O49" i="5" s="1"/>
  <c r="J53" i="5"/>
  <c r="K53" i="5" s="1"/>
  <c r="N51" i="5" l="1"/>
  <c r="O51" i="5" s="1"/>
  <c r="N50" i="5"/>
  <c r="O50" i="5" s="1"/>
  <c r="J54" i="5"/>
  <c r="K54" i="5" s="1"/>
  <c r="M52" i="5"/>
  <c r="N52" i="5" l="1"/>
  <c r="O52" i="5" s="1"/>
  <c r="J55" i="5"/>
  <c r="K55" i="5" s="1"/>
  <c r="M53" i="5"/>
  <c r="N53" i="5" l="1"/>
  <c r="O53" i="5" s="1"/>
  <c r="J56" i="5"/>
  <c r="K56" i="5" s="1"/>
  <c r="M54" i="5"/>
  <c r="N54" i="5" l="1"/>
  <c r="O54" i="5" s="1"/>
  <c r="J57" i="5"/>
  <c r="K57" i="5" s="1"/>
  <c r="M55" i="5"/>
  <c r="N55" i="5" l="1"/>
  <c r="O55" i="5" s="1"/>
  <c r="J58" i="5"/>
  <c r="K58" i="5" s="1"/>
  <c r="M56" i="5"/>
  <c r="N56" i="5" l="1"/>
  <c r="O56" i="5" s="1"/>
  <c r="J59" i="5"/>
  <c r="K59" i="5" s="1"/>
  <c r="M57" i="5"/>
  <c r="N57" i="5" l="1"/>
  <c r="O57" i="5" s="1"/>
  <c r="J60" i="5"/>
  <c r="K60" i="5" s="1"/>
  <c r="M58" i="5"/>
  <c r="N58" i="5" l="1"/>
  <c r="O58" i="5" s="1"/>
  <c r="J61" i="5"/>
  <c r="K61" i="5" s="1"/>
  <c r="M59" i="5"/>
  <c r="N59" i="5" l="1"/>
  <c r="O59" i="5" s="1"/>
  <c r="J62" i="5"/>
  <c r="K62" i="5" s="1"/>
  <c r="M60" i="5"/>
  <c r="N60" i="5" s="1"/>
  <c r="J63" i="5" l="1"/>
  <c r="K63" i="5" s="1"/>
  <c r="M61" i="5"/>
  <c r="O60" i="5"/>
  <c r="N61" i="5" l="1"/>
  <c r="O61" i="5" s="1"/>
  <c r="J64" i="5"/>
  <c r="K64" i="5" s="1"/>
  <c r="M62" i="5"/>
  <c r="N62" i="5" l="1"/>
  <c r="O62" i="5" s="1"/>
  <c r="J65" i="5"/>
  <c r="K65" i="5" s="1"/>
  <c r="M63" i="5"/>
  <c r="N63" i="5" l="1"/>
  <c r="O63" i="5" s="1"/>
  <c r="J66" i="5"/>
  <c r="K66" i="5" s="1"/>
  <c r="M64" i="5"/>
  <c r="N64" i="5" l="1"/>
  <c r="O64" i="5" s="1"/>
  <c r="J67" i="5"/>
  <c r="K67" i="5" s="1"/>
  <c r="M65" i="5"/>
  <c r="N65" i="5" l="1"/>
  <c r="O65" i="5" s="1"/>
  <c r="J68" i="5"/>
  <c r="K68" i="5" s="1"/>
  <c r="M66" i="5"/>
  <c r="N66" i="5" l="1"/>
  <c r="O66" i="5" s="1"/>
  <c r="J69" i="5"/>
  <c r="K69" i="5" s="1"/>
  <c r="M67" i="5"/>
  <c r="N67" i="5" l="1"/>
  <c r="O67" i="5" s="1"/>
  <c r="J70" i="5"/>
  <c r="K70" i="5" s="1"/>
  <c r="M68" i="5"/>
  <c r="N68" i="5" l="1"/>
  <c r="O68" i="5" s="1"/>
  <c r="J71" i="5"/>
  <c r="K71" i="5" s="1"/>
  <c r="M69" i="5"/>
  <c r="N69" i="5" l="1"/>
  <c r="O69" i="5" s="1"/>
  <c r="J72" i="5"/>
  <c r="K72" i="5" s="1"/>
  <c r="M70" i="5"/>
  <c r="N70" i="5" l="1"/>
  <c r="O70" i="5" s="1"/>
  <c r="J73" i="5"/>
  <c r="K73" i="5" s="1"/>
  <c r="M71" i="5"/>
  <c r="N71" i="5" l="1"/>
  <c r="O71" i="5" s="1"/>
  <c r="J74" i="5"/>
  <c r="K74" i="5" s="1"/>
  <c r="M72" i="5"/>
  <c r="N72" i="5" l="1"/>
  <c r="O72" i="5" s="1"/>
  <c r="J75" i="5"/>
  <c r="K75" i="5" s="1"/>
  <c r="M73" i="5"/>
  <c r="N73" i="5" l="1"/>
  <c r="O73" i="5" s="1"/>
  <c r="J76" i="5"/>
  <c r="K76" i="5" s="1"/>
  <c r="M74" i="5"/>
  <c r="N74" i="5" l="1"/>
  <c r="O74" i="5" s="1"/>
  <c r="J77" i="5"/>
  <c r="K77" i="5" s="1"/>
  <c r="M75" i="5"/>
  <c r="N75" i="5" l="1"/>
  <c r="O75" i="5" s="1"/>
  <c r="J78" i="5"/>
  <c r="K78" i="5" s="1"/>
  <c r="M76" i="5"/>
  <c r="N76" i="5" l="1"/>
  <c r="O76" i="5" s="1"/>
  <c r="J79" i="5"/>
  <c r="K79" i="5" s="1"/>
  <c r="M77" i="5"/>
  <c r="N77" i="5" l="1"/>
  <c r="O77" i="5" s="1"/>
  <c r="J80" i="5"/>
  <c r="K80" i="5" s="1"/>
  <c r="M78" i="5"/>
  <c r="N78" i="5" l="1"/>
  <c r="O78" i="5" s="1"/>
  <c r="J81" i="5"/>
  <c r="K81" i="5" s="1"/>
  <c r="M79" i="5"/>
  <c r="N79" i="5" l="1"/>
  <c r="O79" i="5" s="1"/>
  <c r="J82" i="5"/>
  <c r="K82" i="5" s="1"/>
  <c r="M80" i="5"/>
  <c r="N80" i="5" s="1"/>
  <c r="J83" i="5" l="1"/>
  <c r="K83" i="5" s="1"/>
  <c r="M81" i="5"/>
  <c r="O80" i="5"/>
  <c r="N81" i="5" l="1"/>
  <c r="O81" i="5" s="1"/>
  <c r="J84" i="5"/>
  <c r="K84" i="5" s="1"/>
  <c r="M82" i="5"/>
  <c r="N82" i="5" l="1"/>
  <c r="O82" i="5" s="1"/>
  <c r="J85" i="5"/>
  <c r="K85" i="5" s="1"/>
  <c r="M83" i="5"/>
  <c r="N83" i="5" l="1"/>
  <c r="O83" i="5" s="1"/>
  <c r="J86" i="5"/>
  <c r="K86" i="5" s="1"/>
  <c r="M84" i="5"/>
  <c r="N84" i="5" l="1"/>
  <c r="O84" i="5" s="1"/>
  <c r="J87" i="5"/>
  <c r="K87" i="5" s="1"/>
  <c r="M85" i="5"/>
  <c r="N85" i="5" l="1"/>
  <c r="O85" i="5" s="1"/>
  <c r="J88" i="5"/>
  <c r="K88" i="5" s="1"/>
  <c r="M86" i="5"/>
  <c r="N86" i="5" l="1"/>
  <c r="O86" i="5" s="1"/>
  <c r="J89" i="5"/>
  <c r="K89" i="5" s="1"/>
  <c r="M87" i="5"/>
  <c r="N87" i="5" l="1"/>
  <c r="O87" i="5" s="1"/>
  <c r="J90" i="5"/>
  <c r="K90" i="5" s="1"/>
  <c r="M88" i="5"/>
  <c r="N88" i="5" l="1"/>
  <c r="O88" i="5" s="1"/>
  <c r="J91" i="5"/>
  <c r="K91" i="5" s="1"/>
  <c r="M89" i="5"/>
  <c r="N89" i="5" l="1"/>
  <c r="O89" i="5" s="1"/>
  <c r="J92" i="5"/>
  <c r="K92" i="5" s="1"/>
  <c r="M90" i="5"/>
  <c r="N90" i="5" l="1"/>
  <c r="O90" i="5" s="1"/>
  <c r="J93" i="5"/>
  <c r="K93" i="5" s="1"/>
  <c r="M91" i="5"/>
  <c r="N91" i="5" l="1"/>
  <c r="O91" i="5" s="1"/>
  <c r="J94" i="5"/>
  <c r="K94" i="5" s="1"/>
  <c r="M92" i="5"/>
  <c r="N92" i="5" l="1"/>
  <c r="O92" i="5" s="1"/>
  <c r="J95" i="5"/>
  <c r="K95" i="5" s="1"/>
  <c r="M93" i="5"/>
  <c r="N93" i="5" l="1"/>
  <c r="O93" i="5" s="1"/>
  <c r="J96" i="5"/>
  <c r="K96" i="5" s="1"/>
  <c r="M94" i="5"/>
  <c r="N94" i="5" l="1"/>
  <c r="O94" i="5" s="1"/>
  <c r="J97" i="5"/>
  <c r="K97" i="5" s="1"/>
  <c r="M95" i="5"/>
  <c r="N95" i="5" l="1"/>
  <c r="O95" i="5" s="1"/>
  <c r="J98" i="5"/>
  <c r="K98" i="5" s="1"/>
  <c r="M96" i="5"/>
  <c r="N96" i="5" s="1"/>
  <c r="J99" i="5" l="1"/>
  <c r="K99" i="5" s="1"/>
  <c r="M97" i="5"/>
  <c r="O96" i="5"/>
  <c r="N97" i="5" l="1"/>
  <c r="O97" i="5" s="1"/>
  <c r="J100" i="5"/>
  <c r="K100" i="5" s="1"/>
  <c r="M98" i="5"/>
  <c r="N98" i="5" l="1"/>
  <c r="O98" i="5" s="1"/>
  <c r="J101" i="5"/>
  <c r="K101" i="5" s="1"/>
  <c r="M99" i="5"/>
  <c r="N99" i="5" l="1"/>
  <c r="O99" i="5" s="1"/>
  <c r="J102" i="5"/>
  <c r="K102" i="5" s="1"/>
  <c r="M100" i="5"/>
  <c r="N100" i="5" l="1"/>
  <c r="O100" i="5" s="1"/>
  <c r="J103" i="5"/>
  <c r="K103" i="5" s="1"/>
  <c r="M101" i="5"/>
  <c r="N101" i="5" l="1"/>
  <c r="O101" i="5" s="1"/>
  <c r="J104" i="5"/>
  <c r="K104" i="5" s="1"/>
  <c r="M102" i="5"/>
  <c r="N102" i="5" l="1"/>
  <c r="O102" i="5" s="1"/>
  <c r="J105" i="5"/>
  <c r="K105" i="5" s="1"/>
  <c r="M103" i="5"/>
  <c r="N103" i="5" l="1"/>
  <c r="O103" i="5" s="1"/>
  <c r="J106" i="5"/>
  <c r="K106" i="5" s="1"/>
  <c r="M104" i="5"/>
  <c r="N104" i="5" l="1"/>
  <c r="O104" i="5" s="1"/>
  <c r="J107" i="5"/>
  <c r="K107" i="5" s="1"/>
  <c r="M105" i="5"/>
  <c r="N105" i="5" l="1"/>
  <c r="O105" i="5" s="1"/>
  <c r="J108" i="5"/>
  <c r="K108" i="5" s="1"/>
  <c r="M106" i="5"/>
  <c r="N106" i="5" l="1"/>
  <c r="O106" i="5" s="1"/>
  <c r="J109" i="5"/>
  <c r="K109" i="5" s="1"/>
  <c r="M107" i="5"/>
  <c r="N107" i="5" l="1"/>
  <c r="O107" i="5" s="1"/>
  <c r="J110" i="5"/>
  <c r="K110" i="5" s="1"/>
  <c r="M108" i="5"/>
  <c r="N108" i="5" l="1"/>
  <c r="O108" i="5" s="1"/>
  <c r="J111" i="5"/>
  <c r="K111" i="5" s="1"/>
  <c r="M109" i="5"/>
  <c r="N109" i="5" l="1"/>
  <c r="O109" i="5" s="1"/>
  <c r="J112" i="5"/>
  <c r="K112" i="5" s="1"/>
  <c r="M110" i="5"/>
  <c r="N110" i="5" l="1"/>
  <c r="O110" i="5" s="1"/>
  <c r="J113" i="5"/>
  <c r="K113" i="5" s="1"/>
  <c r="M111" i="5"/>
  <c r="N111" i="5" l="1"/>
  <c r="O111" i="5" s="1"/>
  <c r="J114" i="5"/>
  <c r="K114" i="5" s="1"/>
  <c r="M112" i="5"/>
  <c r="N112" i="5" l="1"/>
  <c r="O112" i="5" s="1"/>
  <c r="J115" i="5"/>
  <c r="K115" i="5" s="1"/>
  <c r="M113" i="5"/>
  <c r="N113" i="5" l="1"/>
  <c r="O113" i="5" s="1"/>
  <c r="J116" i="5"/>
  <c r="K116" i="5" s="1"/>
  <c r="M114" i="5"/>
  <c r="N114" i="5" l="1"/>
  <c r="O114" i="5" s="1"/>
  <c r="J117" i="5"/>
  <c r="K117" i="5" s="1"/>
  <c r="M115" i="5"/>
  <c r="N115" i="5" l="1"/>
  <c r="O115" i="5" s="1"/>
  <c r="J118" i="5"/>
  <c r="K118" i="5" s="1"/>
  <c r="M116" i="5"/>
  <c r="N116" i="5" l="1"/>
  <c r="O116" i="5" s="1"/>
  <c r="J119" i="5"/>
  <c r="K119" i="5" s="1"/>
  <c r="M117" i="5"/>
  <c r="N117" i="5" l="1"/>
  <c r="O117" i="5" s="1"/>
  <c r="J120" i="5"/>
  <c r="K120" i="5" s="1"/>
  <c r="M118" i="5"/>
  <c r="N118" i="5" l="1"/>
  <c r="O118" i="5" s="1"/>
  <c r="J121" i="5"/>
  <c r="K121" i="5" s="1"/>
  <c r="M119" i="5"/>
  <c r="N119" i="5" l="1"/>
  <c r="O119" i="5" s="1"/>
  <c r="J122" i="5"/>
  <c r="K122" i="5" s="1"/>
  <c r="M120" i="5"/>
  <c r="N120" i="5" s="1"/>
  <c r="J123" i="5" l="1"/>
  <c r="K123" i="5" s="1"/>
  <c r="M121" i="5"/>
  <c r="O120" i="5"/>
  <c r="N121" i="5" l="1"/>
  <c r="O121" i="5" s="1"/>
  <c r="J124" i="5"/>
  <c r="K124" i="5" s="1"/>
  <c r="M122" i="5"/>
  <c r="N122" i="5" l="1"/>
  <c r="O122" i="5" s="1"/>
  <c r="J125" i="5"/>
  <c r="K125" i="5" s="1"/>
  <c r="M123" i="5"/>
  <c r="N123" i="5" l="1"/>
  <c r="O123" i="5" s="1"/>
  <c r="J126" i="5"/>
  <c r="K126" i="5" s="1"/>
  <c r="M124" i="5"/>
  <c r="N124" i="5" l="1"/>
  <c r="O124" i="5" s="1"/>
  <c r="J127" i="5"/>
  <c r="K127" i="5" s="1"/>
  <c r="M125" i="5"/>
  <c r="N125" i="5" l="1"/>
  <c r="O125" i="5" s="1"/>
  <c r="J128" i="5"/>
  <c r="K128" i="5" s="1"/>
  <c r="M126" i="5"/>
  <c r="N126" i="5" l="1"/>
  <c r="O126" i="5" s="1"/>
  <c r="J129" i="5"/>
  <c r="K129" i="5" s="1"/>
  <c r="M127" i="5"/>
  <c r="N127" i="5" s="1"/>
  <c r="J130" i="5" l="1"/>
  <c r="K130" i="5" s="1"/>
  <c r="M128" i="5"/>
  <c r="O127" i="5"/>
  <c r="N128" i="5" l="1"/>
  <c r="O128" i="5" s="1"/>
  <c r="J131" i="5"/>
  <c r="K131" i="5" s="1"/>
  <c r="M129" i="5"/>
  <c r="N129" i="5" l="1"/>
  <c r="O129" i="5" s="1"/>
  <c r="J132" i="5"/>
  <c r="K132" i="5" s="1"/>
  <c r="M130" i="5"/>
  <c r="N130" i="5" l="1"/>
  <c r="O130" i="5" s="1"/>
  <c r="J133" i="5"/>
  <c r="K133" i="5" s="1"/>
  <c r="M131" i="5"/>
  <c r="N131" i="5" l="1"/>
  <c r="O131" i="5" s="1"/>
  <c r="J134" i="5"/>
  <c r="K134" i="5" s="1"/>
  <c r="M132" i="5"/>
  <c r="N132" i="5" l="1"/>
  <c r="O132" i="5" s="1"/>
  <c r="J135" i="5"/>
  <c r="K135" i="5" s="1"/>
  <c r="M133" i="5"/>
  <c r="N133" i="5" l="1"/>
  <c r="O133" i="5" s="1"/>
  <c r="J136" i="5"/>
  <c r="K136" i="5" s="1"/>
  <c r="M134" i="5"/>
  <c r="N134" i="5" l="1"/>
  <c r="O134" i="5" s="1"/>
  <c r="J137" i="5"/>
  <c r="K137" i="5" s="1"/>
  <c r="M135" i="5"/>
  <c r="N135" i="5" l="1"/>
  <c r="O135" i="5" s="1"/>
  <c r="J138" i="5"/>
  <c r="K138" i="5" s="1"/>
  <c r="M136" i="5"/>
  <c r="N136" i="5" l="1"/>
  <c r="O136" i="5" s="1"/>
  <c r="J139" i="5"/>
  <c r="K139" i="5" s="1"/>
  <c r="M137" i="5"/>
  <c r="N137" i="5" l="1"/>
  <c r="O137" i="5" s="1"/>
  <c r="J140" i="5"/>
  <c r="K140" i="5" s="1"/>
  <c r="M138" i="5"/>
  <c r="N138" i="5" l="1"/>
  <c r="O138" i="5" s="1"/>
  <c r="J141" i="5"/>
  <c r="K141" i="5" s="1"/>
  <c r="M139" i="5"/>
  <c r="N139" i="5" l="1"/>
  <c r="O139" i="5" s="1"/>
  <c r="J142" i="5"/>
  <c r="K142" i="5" s="1"/>
  <c r="M140" i="5"/>
  <c r="N140" i="5" s="1"/>
  <c r="J143" i="5" l="1"/>
  <c r="K143" i="5" s="1"/>
  <c r="M141" i="5"/>
  <c r="O140" i="5"/>
  <c r="N141" i="5" l="1"/>
  <c r="O141" i="5" s="1"/>
  <c r="J144" i="5"/>
  <c r="K144" i="5" s="1"/>
  <c r="M142" i="5"/>
  <c r="N142" i="5" l="1"/>
  <c r="O142" i="5" s="1"/>
  <c r="J145" i="5"/>
  <c r="K145" i="5" s="1"/>
  <c r="M143" i="5"/>
  <c r="N143" i="5" l="1"/>
  <c r="O143" i="5" s="1"/>
  <c r="J146" i="5"/>
  <c r="K146" i="5" s="1"/>
  <c r="M144" i="5"/>
  <c r="N144" i="5" l="1"/>
  <c r="O144" i="5" s="1"/>
  <c r="J147" i="5"/>
  <c r="K147" i="5" s="1"/>
  <c r="M145" i="5"/>
  <c r="N145" i="5" l="1"/>
  <c r="O145" i="5" s="1"/>
  <c r="J148" i="5"/>
  <c r="K148" i="5" s="1"/>
  <c r="M146" i="5"/>
  <c r="N146" i="5" l="1"/>
  <c r="O146" i="5" s="1"/>
  <c r="J149" i="5"/>
  <c r="K149" i="5" s="1"/>
  <c r="M147" i="5"/>
  <c r="N147" i="5" l="1"/>
  <c r="O147" i="5" s="1"/>
  <c r="J150" i="5"/>
  <c r="K150" i="5" s="1"/>
  <c r="M148" i="5"/>
  <c r="N148" i="5" s="1"/>
  <c r="J151" i="5" l="1"/>
  <c r="K151" i="5" s="1"/>
  <c r="M149" i="5"/>
  <c r="O148" i="5"/>
  <c r="N149" i="5" l="1"/>
  <c r="O149" i="5" s="1"/>
  <c r="J152" i="5"/>
  <c r="K152" i="5" s="1"/>
  <c r="M150" i="5"/>
  <c r="N150" i="5" l="1"/>
  <c r="O150" i="5" s="1"/>
  <c r="J153" i="5"/>
  <c r="K153" i="5" s="1"/>
  <c r="M151" i="5"/>
  <c r="N151" i="5" l="1"/>
  <c r="O151" i="5" s="1"/>
  <c r="J154" i="5"/>
  <c r="K154" i="5" s="1"/>
  <c r="M152" i="5"/>
  <c r="N152" i="5" l="1"/>
  <c r="O152" i="5" s="1"/>
  <c r="J155" i="5"/>
  <c r="K155" i="5" s="1"/>
  <c r="M153" i="5"/>
  <c r="N153" i="5" s="1"/>
  <c r="J156" i="5" l="1"/>
  <c r="K156" i="5" s="1"/>
  <c r="M154" i="5"/>
  <c r="O153" i="5"/>
  <c r="N154" i="5" l="1"/>
  <c r="O154" i="5" s="1"/>
  <c r="J157" i="5"/>
  <c r="K157" i="5" s="1"/>
  <c r="M155" i="5"/>
  <c r="N155" i="5" l="1"/>
  <c r="O155" i="5" s="1"/>
  <c r="J158" i="5"/>
  <c r="K158" i="5" s="1"/>
  <c r="M156" i="5"/>
  <c r="N156" i="5" l="1"/>
  <c r="O156" i="5" s="1"/>
  <c r="J159" i="5"/>
  <c r="K159" i="5" s="1"/>
  <c r="M157" i="5"/>
  <c r="N157" i="5" l="1"/>
  <c r="O157" i="5" s="1"/>
  <c r="J160" i="5"/>
  <c r="K160" i="5" s="1"/>
  <c r="M158" i="5"/>
  <c r="N158" i="5" l="1"/>
  <c r="O158" i="5" s="1"/>
  <c r="J161" i="5"/>
  <c r="K161" i="5" s="1"/>
  <c r="M159" i="5"/>
  <c r="N159" i="5" l="1"/>
  <c r="O159" i="5" s="1"/>
  <c r="J162" i="5"/>
  <c r="K162" i="5" s="1"/>
  <c r="M160" i="5"/>
  <c r="N160" i="5" l="1"/>
  <c r="O160" i="5" s="1"/>
  <c r="J163" i="5"/>
  <c r="K163" i="5" s="1"/>
  <c r="M161" i="5"/>
  <c r="N161" i="5" l="1"/>
  <c r="O161" i="5" s="1"/>
  <c r="J164" i="5"/>
  <c r="K164" i="5" s="1"/>
  <c r="M162" i="5"/>
  <c r="N162" i="5" s="1"/>
  <c r="J165" i="5" l="1"/>
  <c r="K165" i="5" s="1"/>
  <c r="M163" i="5"/>
  <c r="O162" i="5"/>
  <c r="N163" i="5" l="1"/>
  <c r="O163" i="5" s="1"/>
  <c r="J166" i="5"/>
  <c r="K166" i="5" s="1"/>
  <c r="M164" i="5"/>
  <c r="N164" i="5" l="1"/>
  <c r="O164" i="5" s="1"/>
  <c r="J167" i="5"/>
  <c r="K167" i="5" s="1"/>
  <c r="M165" i="5"/>
  <c r="N165" i="5" l="1"/>
  <c r="O165" i="5" s="1"/>
  <c r="J168" i="5"/>
  <c r="K168" i="5" s="1"/>
  <c r="M166" i="5"/>
  <c r="N166" i="5" l="1"/>
  <c r="O166" i="5" s="1"/>
  <c r="J169" i="5"/>
  <c r="K169" i="5" s="1"/>
  <c r="M167" i="5"/>
  <c r="N167" i="5" l="1"/>
  <c r="O167" i="5" s="1"/>
  <c r="J170" i="5"/>
  <c r="K170" i="5" s="1"/>
  <c r="M168" i="5"/>
  <c r="N168" i="5" l="1"/>
  <c r="O168" i="5" s="1"/>
  <c r="J171" i="5"/>
  <c r="K171" i="5" s="1"/>
  <c r="M169" i="5"/>
  <c r="N169" i="5" l="1"/>
  <c r="O169" i="5" s="1"/>
  <c r="J172" i="5"/>
  <c r="K172" i="5" s="1"/>
  <c r="M170" i="5"/>
  <c r="N170" i="5" s="1"/>
  <c r="J173" i="5" l="1"/>
  <c r="K173" i="5" s="1"/>
  <c r="M171" i="5"/>
  <c r="O170" i="5"/>
  <c r="N171" i="5" l="1"/>
  <c r="O171" i="5" s="1"/>
  <c r="M172" i="5"/>
  <c r="J174" i="5"/>
  <c r="K174" i="5" s="1"/>
  <c r="M173" i="5"/>
  <c r="N172" i="5" l="1"/>
  <c r="O172" i="5" s="1"/>
  <c r="N173" i="5"/>
  <c r="O173" i="5" s="1"/>
  <c r="J175" i="5"/>
  <c r="K175" i="5" s="1"/>
  <c r="J176" i="5" l="1"/>
  <c r="K176" i="5" s="1"/>
  <c r="M174" i="5"/>
  <c r="N174" i="5" l="1"/>
  <c r="O174" i="5" s="1"/>
  <c r="J177" i="5"/>
  <c r="K177" i="5" s="1"/>
  <c r="M175" i="5"/>
  <c r="N175" i="5" s="1"/>
  <c r="J178" i="5" l="1"/>
  <c r="K178" i="5" s="1"/>
  <c r="M176" i="5"/>
  <c r="O175" i="5"/>
  <c r="N176" i="5" l="1"/>
  <c r="O176" i="5" s="1"/>
  <c r="M177" i="5"/>
  <c r="J179" i="5"/>
  <c r="K179" i="5" s="1"/>
  <c r="M178" i="5"/>
  <c r="N177" i="5" l="1"/>
  <c r="O177" i="5" s="1"/>
  <c r="N178" i="5"/>
  <c r="O178" i="5" s="1"/>
  <c r="J180" i="5"/>
  <c r="K180" i="5" s="1"/>
  <c r="J181" i="5" l="1"/>
  <c r="K181" i="5" s="1"/>
  <c r="M179" i="5"/>
  <c r="N179" i="5" l="1"/>
  <c r="O179" i="5" s="1"/>
  <c r="J182" i="5"/>
  <c r="K182" i="5" s="1"/>
  <c r="M180" i="5"/>
  <c r="N180" i="5" l="1"/>
  <c r="O180" i="5" s="1"/>
  <c r="J183" i="5"/>
  <c r="K183" i="5" s="1"/>
  <c r="M181" i="5"/>
  <c r="N181" i="5" l="1"/>
  <c r="O181" i="5" s="1"/>
  <c r="J184" i="5"/>
  <c r="K184" i="5" s="1"/>
  <c r="M182" i="5"/>
  <c r="N182" i="5" l="1"/>
  <c r="O182" i="5" s="1"/>
  <c r="J185" i="5"/>
  <c r="K185" i="5" s="1"/>
  <c r="M183" i="5"/>
  <c r="N183" i="5" l="1"/>
  <c r="O183" i="5" s="1"/>
  <c r="J186" i="5"/>
  <c r="K186" i="5" s="1"/>
  <c r="M184" i="5"/>
  <c r="N184" i="5" l="1"/>
  <c r="O184" i="5" s="1"/>
  <c r="J187" i="5"/>
  <c r="K187" i="5" s="1"/>
  <c r="M185" i="5"/>
  <c r="N185" i="5" l="1"/>
  <c r="O185" i="5" s="1"/>
  <c r="J188" i="5"/>
  <c r="K188" i="5" s="1"/>
  <c r="M186" i="5"/>
  <c r="N186" i="5" l="1"/>
  <c r="O186" i="5" s="1"/>
  <c r="J189" i="5"/>
  <c r="K189" i="5" s="1"/>
  <c r="M187" i="5"/>
  <c r="N187" i="5" l="1"/>
  <c r="O187" i="5" s="1"/>
  <c r="J190" i="5"/>
  <c r="K190" i="5" s="1"/>
  <c r="M188" i="5"/>
  <c r="N188" i="5" l="1"/>
  <c r="O188" i="5" s="1"/>
  <c r="J191" i="5"/>
  <c r="K191" i="5" s="1"/>
  <c r="M189" i="5"/>
  <c r="N189" i="5" l="1"/>
  <c r="O189" i="5" s="1"/>
  <c r="J192" i="5"/>
  <c r="K192" i="5" s="1"/>
  <c r="M190" i="5"/>
  <c r="N190" i="5" l="1"/>
  <c r="O190" i="5" s="1"/>
  <c r="J193" i="5"/>
  <c r="K193" i="5" s="1"/>
  <c r="M191" i="5"/>
  <c r="N191" i="5" l="1"/>
  <c r="O191" i="5" s="1"/>
  <c r="J194" i="5"/>
  <c r="K194" i="5" s="1"/>
  <c r="M192" i="5"/>
  <c r="N192" i="5" l="1"/>
  <c r="O192" i="5" s="1"/>
  <c r="J195" i="5"/>
  <c r="K195" i="5" s="1"/>
  <c r="M193" i="5"/>
  <c r="N193" i="5" l="1"/>
  <c r="O193" i="5" s="1"/>
  <c r="J196" i="5"/>
  <c r="K196" i="5" s="1"/>
  <c r="M194" i="5"/>
  <c r="N194" i="5" l="1"/>
  <c r="O194" i="5" s="1"/>
  <c r="J197" i="5"/>
  <c r="K197" i="5" s="1"/>
  <c r="M195" i="5"/>
  <c r="N195" i="5" l="1"/>
  <c r="O195" i="5" s="1"/>
  <c r="J198" i="5"/>
  <c r="K198" i="5" s="1"/>
  <c r="M196" i="5"/>
  <c r="N196" i="5" l="1"/>
  <c r="O196" i="5" s="1"/>
  <c r="J199" i="5"/>
  <c r="K199" i="5" s="1"/>
  <c r="M197" i="5"/>
  <c r="N197" i="5" l="1"/>
  <c r="O197" i="5" s="1"/>
  <c r="J200" i="5"/>
  <c r="K200" i="5" s="1"/>
  <c r="M198" i="5"/>
  <c r="N198" i="5" l="1"/>
  <c r="O198" i="5" s="1"/>
  <c r="J201" i="5"/>
  <c r="K201" i="5" s="1"/>
  <c r="M199" i="5"/>
  <c r="N199" i="5" l="1"/>
  <c r="O199" i="5" s="1"/>
  <c r="J202" i="5"/>
  <c r="K202" i="5" s="1"/>
  <c r="M200" i="5"/>
  <c r="N200" i="5" l="1"/>
  <c r="O200" i="5" s="1"/>
  <c r="J203" i="5"/>
  <c r="K203" i="5" s="1"/>
  <c r="M201" i="5"/>
  <c r="N201" i="5" s="1"/>
  <c r="J204" i="5" l="1"/>
  <c r="K204" i="5" s="1"/>
  <c r="M202" i="5"/>
  <c r="O201" i="5"/>
  <c r="N202" i="5" l="1"/>
  <c r="O202" i="5" s="1"/>
  <c r="J205" i="5"/>
  <c r="K205" i="5" s="1"/>
  <c r="M203" i="5"/>
  <c r="N203" i="5" l="1"/>
  <c r="O203" i="5" s="1"/>
  <c r="J206" i="5"/>
  <c r="K206" i="5" s="1"/>
  <c r="M204" i="5"/>
  <c r="N204" i="5" s="1"/>
  <c r="J207" i="5" l="1"/>
  <c r="K207" i="5" s="1"/>
  <c r="M205" i="5"/>
  <c r="O204" i="5"/>
  <c r="N205" i="5" l="1"/>
  <c r="O205" i="5" s="1"/>
  <c r="J208" i="5"/>
  <c r="K208" i="5" s="1"/>
  <c r="M206" i="5"/>
  <c r="N206" i="5" l="1"/>
  <c r="O206" i="5" s="1"/>
  <c r="J209" i="5"/>
  <c r="K209" i="5" s="1"/>
  <c r="M207" i="5"/>
  <c r="N207" i="5" l="1"/>
  <c r="O207" i="5" s="1"/>
  <c r="J210" i="5"/>
  <c r="K210" i="5" s="1"/>
  <c r="M208" i="5"/>
  <c r="N208" i="5" l="1"/>
  <c r="O208" i="5" s="1"/>
  <c r="J211" i="5"/>
  <c r="K211" i="5" s="1"/>
  <c r="M209" i="5"/>
  <c r="N209" i="5" l="1"/>
  <c r="O209" i="5" s="1"/>
  <c r="J212" i="5"/>
  <c r="K212" i="5" s="1"/>
  <c r="M210" i="5"/>
  <c r="N210" i="5" l="1"/>
  <c r="O210" i="5" s="1"/>
  <c r="J213" i="5"/>
  <c r="K213" i="5" s="1"/>
  <c r="M211" i="5"/>
  <c r="N211" i="5" l="1"/>
  <c r="O211" i="5" s="1"/>
  <c r="J214" i="5"/>
  <c r="K214" i="5" s="1"/>
  <c r="M212" i="5"/>
  <c r="N212" i="5" l="1"/>
  <c r="O212" i="5" s="1"/>
  <c r="J215" i="5"/>
  <c r="K215" i="5" s="1"/>
  <c r="M213" i="5"/>
  <c r="N213" i="5" l="1"/>
  <c r="O213" i="5" s="1"/>
  <c r="J216" i="5"/>
  <c r="K216" i="5" s="1"/>
  <c r="M214" i="5"/>
  <c r="N214" i="5" s="1"/>
  <c r="J217" i="5" l="1"/>
  <c r="K217" i="5" s="1"/>
  <c r="M215" i="5"/>
  <c r="O214" i="5"/>
  <c r="N215" i="5" l="1"/>
  <c r="O215" i="5" s="1"/>
  <c r="J218" i="5"/>
  <c r="K218" i="5" s="1"/>
  <c r="M216" i="5"/>
  <c r="N216" i="5" l="1"/>
  <c r="O216" i="5" s="1"/>
  <c r="J219" i="5"/>
  <c r="K219" i="5" s="1"/>
  <c r="M217" i="5"/>
  <c r="N217" i="5" l="1"/>
  <c r="O217" i="5" s="1"/>
  <c r="J220" i="5"/>
  <c r="K220" i="5" s="1"/>
  <c r="M218" i="5"/>
  <c r="N218" i="5" l="1"/>
  <c r="O218" i="5" s="1"/>
  <c r="J221" i="5"/>
  <c r="K221" i="5" s="1"/>
  <c r="M219" i="5"/>
  <c r="N219" i="5" s="1"/>
  <c r="J222" i="5" l="1"/>
  <c r="K222" i="5" s="1"/>
  <c r="M220" i="5"/>
  <c r="O219" i="5"/>
  <c r="N220" i="5" l="1"/>
  <c r="O220" i="5" s="1"/>
  <c r="J223" i="5"/>
  <c r="K223" i="5" s="1"/>
  <c r="M221" i="5"/>
  <c r="N221" i="5" l="1"/>
  <c r="O221" i="5" s="1"/>
  <c r="J224" i="5"/>
  <c r="K224" i="5" s="1"/>
  <c r="M222" i="5"/>
  <c r="N222" i="5" l="1"/>
  <c r="O222" i="5" s="1"/>
  <c r="J225" i="5"/>
  <c r="K225" i="5" s="1"/>
  <c r="M223" i="5"/>
  <c r="N223" i="5" l="1"/>
  <c r="O223" i="5" s="1"/>
  <c r="J226" i="5"/>
  <c r="K226" i="5" s="1"/>
  <c r="M224" i="5"/>
  <c r="N224" i="5" l="1"/>
  <c r="O224" i="5" s="1"/>
  <c r="J227" i="5"/>
  <c r="K227" i="5" s="1"/>
  <c r="M225" i="5"/>
  <c r="N225" i="5" l="1"/>
  <c r="O225" i="5" s="1"/>
  <c r="J228" i="5"/>
  <c r="K228" i="5" s="1"/>
  <c r="M226" i="5"/>
  <c r="N226" i="5" l="1"/>
  <c r="O226" i="5" s="1"/>
  <c r="J229" i="5"/>
  <c r="K229" i="5" s="1"/>
  <c r="M227" i="5"/>
  <c r="N227" i="5" l="1"/>
  <c r="O227" i="5" s="1"/>
  <c r="J230" i="5"/>
  <c r="K230" i="5" s="1"/>
  <c r="M228" i="5"/>
  <c r="N228" i="5" l="1"/>
  <c r="O228" i="5" s="1"/>
  <c r="J231" i="5"/>
  <c r="K231" i="5" s="1"/>
  <c r="M229" i="5"/>
  <c r="N229" i="5" l="1"/>
  <c r="O229" i="5" s="1"/>
  <c r="J232" i="5"/>
  <c r="K232" i="5" s="1"/>
  <c r="M230" i="5"/>
  <c r="N230" i="5" l="1"/>
  <c r="O230" i="5" s="1"/>
  <c r="J233" i="5"/>
  <c r="K233" i="5" s="1"/>
  <c r="M231" i="5"/>
  <c r="N231" i="5" l="1"/>
  <c r="O231" i="5" s="1"/>
  <c r="J234" i="5"/>
  <c r="K234" i="5" s="1"/>
  <c r="M232" i="5"/>
  <c r="N232" i="5" l="1"/>
  <c r="O232" i="5" s="1"/>
  <c r="J235" i="5"/>
  <c r="K235" i="5" s="1"/>
  <c r="M233" i="5"/>
  <c r="N233" i="5" l="1"/>
  <c r="O233" i="5" s="1"/>
  <c r="J236" i="5"/>
  <c r="K236" i="5" s="1"/>
  <c r="M234" i="5"/>
  <c r="N234" i="5" l="1"/>
  <c r="O234" i="5" s="1"/>
  <c r="J237" i="5"/>
  <c r="K237" i="5" s="1"/>
  <c r="M235" i="5"/>
  <c r="N235" i="5" l="1"/>
  <c r="O235" i="5" s="1"/>
  <c r="J238" i="5"/>
  <c r="K238" i="5" s="1"/>
  <c r="M236" i="5"/>
  <c r="N236" i="5" l="1"/>
  <c r="O236" i="5" s="1"/>
  <c r="J239" i="5"/>
  <c r="K239" i="5" s="1"/>
  <c r="M237" i="5"/>
  <c r="N237" i="5" l="1"/>
  <c r="O237" i="5" s="1"/>
  <c r="J240" i="5"/>
  <c r="K240" i="5" s="1"/>
  <c r="M238" i="5"/>
  <c r="N238" i="5" l="1"/>
  <c r="O238" i="5" s="1"/>
  <c r="J241" i="5"/>
  <c r="K241" i="5" s="1"/>
  <c r="M239" i="5"/>
  <c r="N239" i="5" l="1"/>
  <c r="O239" i="5" s="1"/>
  <c r="J242" i="5"/>
  <c r="K242" i="5" s="1"/>
  <c r="M240" i="5"/>
  <c r="N240" i="5" l="1"/>
  <c r="O240" i="5" s="1"/>
  <c r="J243" i="5"/>
  <c r="K243" i="5" s="1"/>
  <c r="M241" i="5"/>
  <c r="N241" i="5" l="1"/>
  <c r="O241" i="5" s="1"/>
  <c r="J244" i="5"/>
  <c r="K244" i="5" s="1"/>
  <c r="M242" i="5"/>
  <c r="N242" i="5" l="1"/>
  <c r="O242" i="5" s="1"/>
  <c r="J245" i="5"/>
  <c r="K245" i="5" s="1"/>
  <c r="M243" i="5"/>
  <c r="N243" i="5" l="1"/>
  <c r="O243" i="5" s="1"/>
  <c r="J246" i="5"/>
  <c r="K246" i="5" s="1"/>
  <c r="M244" i="5"/>
  <c r="N244" i="5" s="1"/>
  <c r="M245" i="5" l="1"/>
  <c r="O244" i="5"/>
  <c r="J247" i="5"/>
  <c r="K247" i="5" s="1"/>
  <c r="M246" i="5"/>
  <c r="N246" i="5" s="1"/>
  <c r="N245" i="5" l="1"/>
  <c r="O245" i="5" s="1"/>
  <c r="J248" i="5"/>
  <c r="K248" i="5" s="1"/>
  <c r="M247" i="5"/>
  <c r="N247" i="5" s="1"/>
  <c r="O246" i="5"/>
  <c r="M248" i="5" l="1"/>
  <c r="N248" i="5" s="1"/>
  <c r="O248" i="5" s="1"/>
  <c r="P248" i="5"/>
  <c r="J249" i="5"/>
  <c r="K249" i="5" s="1"/>
  <c r="O247" i="5"/>
  <c r="P247" i="5"/>
  <c r="M249" i="5"/>
  <c r="N249" i="5" s="1"/>
  <c r="M250" i="5" l="1"/>
  <c r="O249" i="5"/>
  <c r="J250" i="5"/>
  <c r="K250" i="5" s="1"/>
  <c r="M251" i="5"/>
  <c r="N251" i="5" l="1"/>
  <c r="O251" i="5" s="1"/>
  <c r="N250" i="5"/>
  <c r="O250" i="5" s="1"/>
  <c r="J251" i="5"/>
  <c r="K251" i="5" s="1"/>
  <c r="M252" i="5"/>
  <c r="N252" i="5" s="1"/>
  <c r="M253" i="5" l="1"/>
  <c r="O252" i="5"/>
  <c r="J252" i="5"/>
  <c r="K252" i="5" s="1"/>
  <c r="M254" i="5"/>
  <c r="N254" i="5" s="1"/>
  <c r="N253" i="5" l="1"/>
  <c r="O253" i="5" s="1"/>
  <c r="M255" i="5"/>
  <c r="O254" i="5"/>
  <c r="J253" i="5"/>
  <c r="K253" i="5" s="1"/>
  <c r="M256" i="5"/>
  <c r="N256" i="5" l="1"/>
  <c r="O256" i="5" s="1"/>
  <c r="N255" i="5"/>
  <c r="O255" i="5" s="1"/>
  <c r="J254" i="5"/>
  <c r="K254" i="5" s="1"/>
  <c r="M257" i="5"/>
  <c r="N257" i="5" l="1"/>
  <c r="O257" i="5" s="1"/>
  <c r="J255" i="5"/>
  <c r="K255" i="5" s="1"/>
  <c r="M258" i="5"/>
  <c r="N258" i="5" l="1"/>
  <c r="O258" i="5" s="1"/>
  <c r="J256" i="5"/>
  <c r="K256" i="5" s="1"/>
  <c r="M259" i="5"/>
  <c r="N259" i="5" l="1"/>
  <c r="O259" i="5" s="1"/>
  <c r="J257" i="5"/>
  <c r="K257" i="5" s="1"/>
  <c r="M260" i="5"/>
  <c r="N260" i="5" l="1"/>
  <c r="O260" i="5" s="1"/>
  <c r="J258" i="5"/>
  <c r="K258" i="5" s="1"/>
  <c r="M261" i="5"/>
  <c r="N261" i="5" s="1"/>
  <c r="M262" i="5" l="1"/>
  <c r="O261" i="5"/>
  <c r="J259" i="5"/>
  <c r="K259" i="5" s="1"/>
  <c r="M263" i="5"/>
  <c r="N263" i="5" s="1"/>
  <c r="N262" i="5" l="1"/>
  <c r="O262" i="5" s="1"/>
  <c r="M264" i="5"/>
  <c r="O263" i="5"/>
  <c r="J260" i="5"/>
  <c r="K260" i="5" s="1"/>
  <c r="M265" i="5"/>
  <c r="N264" i="5" l="1"/>
  <c r="O264" i="5" s="1"/>
  <c r="N265" i="5"/>
  <c r="O265" i="5" s="1"/>
  <c r="J261" i="5"/>
  <c r="K261" i="5" s="1"/>
  <c r="M266" i="5"/>
  <c r="N266" i="5" l="1"/>
  <c r="O266" i="5" s="1"/>
  <c r="J262" i="5"/>
  <c r="K262" i="5" s="1"/>
  <c r="M267" i="5"/>
  <c r="N267" i="5" l="1"/>
  <c r="O267" i="5" s="1"/>
  <c r="J263" i="5"/>
  <c r="K263" i="5" s="1"/>
  <c r="M268" i="5"/>
  <c r="N268" i="5" l="1"/>
  <c r="O268" i="5" s="1"/>
  <c r="J264" i="5"/>
  <c r="K264" i="5" s="1"/>
  <c r="M269" i="5"/>
  <c r="N269" i="5" s="1"/>
  <c r="M270" i="5" l="1"/>
  <c r="O269" i="5"/>
  <c r="J265" i="5"/>
  <c r="K265" i="5" s="1"/>
  <c r="M271" i="5"/>
  <c r="N271" i="5" l="1"/>
  <c r="O271" i="5" s="1"/>
  <c r="N270" i="5"/>
  <c r="O270" i="5" s="1"/>
  <c r="J266" i="5"/>
  <c r="K266" i="5" s="1"/>
  <c r="M272" i="5"/>
  <c r="N272" i="5" s="1"/>
  <c r="O272" i="5" l="1"/>
  <c r="P272" i="5"/>
  <c r="J267" i="5"/>
  <c r="K267" i="5" s="1"/>
  <c r="M273" i="5"/>
  <c r="N273" i="5" l="1"/>
  <c r="O273" i="5" s="1"/>
  <c r="J268" i="5"/>
  <c r="K268" i="5" s="1"/>
  <c r="M274" i="5"/>
  <c r="N274" i="5" s="1"/>
  <c r="M275" i="5" l="1"/>
  <c r="N275" i="5" s="1"/>
  <c r="O274" i="5"/>
  <c r="J269" i="5"/>
  <c r="K269" i="5" s="1"/>
  <c r="M276" i="5"/>
  <c r="N276" i="5" l="1"/>
  <c r="O276" i="5" s="1"/>
  <c r="J270" i="5"/>
  <c r="K270" i="5" s="1"/>
  <c r="O275" i="5"/>
  <c r="P275" i="5"/>
  <c r="M277" i="5"/>
  <c r="N277" i="5" l="1"/>
  <c r="O277" i="5" s="1"/>
  <c r="J271" i="5"/>
  <c r="K271" i="5" s="1"/>
  <c r="M278" i="5"/>
  <c r="N278" i="5" l="1"/>
  <c r="O278" i="5" s="1"/>
  <c r="J272" i="5"/>
  <c r="K272" i="5" s="1"/>
  <c r="M279" i="5"/>
  <c r="N279" i="5" l="1"/>
  <c r="O279" i="5" s="1"/>
  <c r="J273" i="5"/>
  <c r="K273" i="5" s="1"/>
  <c r="M280" i="5"/>
  <c r="N280" i="5" l="1"/>
  <c r="O280" i="5" s="1"/>
  <c r="J274" i="5"/>
  <c r="K274" i="5" s="1"/>
  <c r="M281" i="5"/>
  <c r="N281" i="5" l="1"/>
  <c r="O281" i="5" s="1"/>
  <c r="J275" i="5"/>
  <c r="K275" i="5" s="1"/>
  <c r="M282" i="5"/>
  <c r="N282" i="5" l="1"/>
  <c r="O282" i="5" s="1"/>
  <c r="J276" i="5"/>
  <c r="K276" i="5" s="1"/>
  <c r="M283" i="5"/>
  <c r="N283" i="5" l="1"/>
  <c r="O283" i="5" s="1"/>
  <c r="J277" i="5"/>
  <c r="K277" i="5" s="1"/>
  <c r="J278" i="5" l="1"/>
  <c r="K278" i="5" s="1"/>
  <c r="M284" i="5"/>
  <c r="N284" i="5" s="1"/>
  <c r="M285" i="5" l="1"/>
  <c r="O284" i="5"/>
  <c r="J279" i="5"/>
  <c r="K279" i="5" s="1"/>
  <c r="M286" i="5"/>
  <c r="N286" i="5" l="1"/>
  <c r="O286" i="5" s="1"/>
  <c r="N285" i="5"/>
  <c r="O285" i="5" s="1"/>
  <c r="J280" i="5"/>
  <c r="K280" i="5" s="1"/>
  <c r="M287" i="5"/>
  <c r="N287" i="5" s="1"/>
  <c r="M288" i="5" l="1"/>
  <c r="P287" i="5"/>
  <c r="J281" i="5"/>
  <c r="K281" i="5" s="1"/>
  <c r="M289" i="5"/>
  <c r="N288" i="5" l="1"/>
  <c r="P288" i="5" s="1"/>
  <c r="O287" i="5"/>
  <c r="P5" i="5"/>
  <c r="F4" i="6" s="1"/>
  <c r="J282" i="5"/>
  <c r="K282" i="5" s="1"/>
  <c r="M290" i="5"/>
  <c r="M291" i="5" s="1"/>
  <c r="O288" i="5" l="1"/>
  <c r="I3" i="6"/>
  <c r="I4" i="6" s="1"/>
  <c r="G4" i="5"/>
  <c r="J283" i="5"/>
  <c r="K283" i="5" s="1"/>
  <c r="M292" i="5"/>
  <c r="J284" i="5" l="1"/>
  <c r="K284" i="5" s="1"/>
  <c r="M293" i="5"/>
  <c r="J285" i="5" l="1"/>
  <c r="K285" i="5" s="1"/>
  <c r="M294" i="5"/>
  <c r="J286" i="5" l="1"/>
  <c r="K286" i="5" s="1"/>
  <c r="M295" i="5"/>
  <c r="J287" i="5" l="1"/>
  <c r="K287" i="5" s="1"/>
  <c r="M296" i="5"/>
  <c r="M297" i="5" s="1"/>
  <c r="J288" i="5" l="1"/>
  <c r="K288" i="5" s="1"/>
  <c r="M298" i="5"/>
  <c r="J289" i="5" l="1"/>
  <c r="J290" i="5" s="1"/>
  <c r="J291" i="5" s="1"/>
  <c r="J292" i="5" s="1"/>
  <c r="J293" i="5" s="1"/>
  <c r="J294" i="5" s="1"/>
  <c r="J295" i="5" s="1"/>
  <c r="J296" i="5" s="1"/>
  <c r="J297" i="5" s="1"/>
  <c r="J298" i="5" s="1"/>
  <c r="J299" i="5" s="1"/>
  <c r="J300" i="5" s="1"/>
  <c r="J301" i="5" s="1"/>
  <c r="M299" i="5"/>
  <c r="M300" i="5" l="1"/>
  <c r="M301" i="5" l="1"/>
</calcChain>
</file>

<file path=xl/sharedStrings.xml><?xml version="1.0" encoding="utf-8"?>
<sst xmlns="http://schemas.openxmlformats.org/spreadsheetml/2006/main" count="59" uniqueCount="47">
  <si>
    <t>年利</t>
    <rPh sb="0" eb="2">
      <t>ネンリ</t>
    </rPh>
    <phoneticPr fontId="2"/>
  </si>
  <si>
    <t>毎月積立額</t>
    <rPh sb="0" eb="2">
      <t>マイツキ</t>
    </rPh>
    <rPh sb="2" eb="4">
      <t>ツミタテ</t>
    </rPh>
    <rPh sb="4" eb="5">
      <t>ガク</t>
    </rPh>
    <phoneticPr fontId="2"/>
  </si>
  <si>
    <t>年間積立額</t>
    <rPh sb="0" eb="2">
      <t>ネンカン</t>
    </rPh>
    <rPh sb="2" eb="4">
      <t>ツミタテ</t>
    </rPh>
    <rPh sb="4" eb="5">
      <t>ガク</t>
    </rPh>
    <phoneticPr fontId="2"/>
  </si>
  <si>
    <t>積立額合計</t>
    <rPh sb="0" eb="2">
      <t>ツミタテ</t>
    </rPh>
    <rPh sb="2" eb="3">
      <t>ガク</t>
    </rPh>
    <rPh sb="3" eb="5">
      <t>ゴウケイ</t>
    </rPh>
    <phoneticPr fontId="2"/>
  </si>
  <si>
    <t>利率</t>
    <rPh sb="0" eb="2">
      <t>リリツ</t>
    </rPh>
    <phoneticPr fontId="2"/>
  </si>
  <si>
    <t>元利合計</t>
    <rPh sb="0" eb="2">
      <t>ガンリ</t>
    </rPh>
    <rPh sb="2" eb="4">
      <t>ゴウケイ</t>
    </rPh>
    <phoneticPr fontId="2"/>
  </si>
  <si>
    <t>月数</t>
    <rPh sb="0" eb="2">
      <t>ツキスウ</t>
    </rPh>
    <phoneticPr fontId="2"/>
  </si>
  <si>
    <t>複利</t>
    <rPh sb="0" eb="2">
      <t>フクリ</t>
    </rPh>
    <phoneticPr fontId="2"/>
  </si>
  <si>
    <t>利息</t>
    <rPh sb="0" eb="2">
      <t>リソク</t>
    </rPh>
    <phoneticPr fontId="2"/>
  </si>
  <si>
    <t>%</t>
    <phoneticPr fontId="2"/>
  </si>
  <si>
    <t>円</t>
    <rPh sb="0" eb="1">
      <t>エン</t>
    </rPh>
    <phoneticPr fontId="2"/>
  </si>
  <si>
    <t>終値</t>
  </si>
  <si>
    <t>開始</t>
    <rPh sb="0" eb="2">
      <t>カイシ</t>
    </rPh>
    <phoneticPr fontId="2"/>
  </si>
  <si>
    <t>終了</t>
    <rPh sb="0" eb="2">
      <t>シュウリョウ</t>
    </rPh>
    <phoneticPr fontId="2"/>
  </si>
  <si>
    <t>評価</t>
    <rPh sb="0" eb="2">
      <t>ヒョウカ</t>
    </rPh>
    <phoneticPr fontId="2"/>
  </si>
  <si>
    <t>月々積立額</t>
    <rPh sb="0" eb="2">
      <t>ツキヅキ</t>
    </rPh>
    <rPh sb="2" eb="4">
      <t>ツミタテ</t>
    </rPh>
    <rPh sb="4" eb="5">
      <t>ガク</t>
    </rPh>
    <phoneticPr fontId="2"/>
  </si>
  <si>
    <t>積立額総額</t>
    <rPh sb="0" eb="2">
      <t>ツミタテ</t>
    </rPh>
    <rPh sb="2" eb="3">
      <t>ガク</t>
    </rPh>
    <rPh sb="3" eb="5">
      <t>ソウガク</t>
    </rPh>
    <phoneticPr fontId="2"/>
  </si>
  <si>
    <t>合計口数</t>
    <rPh sb="0" eb="2">
      <t>ゴウケイ</t>
    </rPh>
    <rPh sb="2" eb="3">
      <t>クチ</t>
    </rPh>
    <rPh sb="3" eb="4">
      <t>スウ</t>
    </rPh>
    <phoneticPr fontId="2"/>
  </si>
  <si>
    <t>評価額</t>
    <rPh sb="0" eb="2">
      <t>ヒョウカ</t>
    </rPh>
    <rPh sb="2" eb="3">
      <t>ガク</t>
    </rPh>
    <phoneticPr fontId="2"/>
  </si>
  <si>
    <t>期間</t>
    <rPh sb="0" eb="2">
      <t>キカン</t>
    </rPh>
    <phoneticPr fontId="2"/>
  </si>
  <si>
    <t>利回り</t>
    <rPh sb="0" eb="2">
      <t>リマワ</t>
    </rPh>
    <phoneticPr fontId="2"/>
  </si>
  <si>
    <t>%</t>
  </si>
  <si>
    <t>元本</t>
    <rPh sb="0" eb="2">
      <t>ガンポン</t>
    </rPh>
    <phoneticPr fontId="2"/>
  </si>
  <si>
    <t>増減額</t>
    <rPh sb="0" eb="3">
      <t>ゾウゲンガク</t>
    </rPh>
    <phoneticPr fontId="2"/>
  </si>
  <si>
    <t>＊参考データ：</t>
    <rPh sb="1" eb="3">
      <t>サンコウ</t>
    </rPh>
    <phoneticPr fontId="2"/>
  </si>
  <si>
    <t>計算基準時評価</t>
    <rPh sb="0" eb="2">
      <t>ケイサン</t>
    </rPh>
    <rPh sb="2" eb="4">
      <t>キジュン</t>
    </rPh>
    <rPh sb="4" eb="5">
      <t>ジ</t>
    </rPh>
    <rPh sb="5" eb="7">
      <t>ヒョウカ</t>
    </rPh>
    <phoneticPr fontId="2"/>
  </si>
  <si>
    <t>増加率</t>
    <rPh sb="0" eb="3">
      <t>ゾウカリツ</t>
    </rPh>
    <phoneticPr fontId="2"/>
  </si>
  <si>
    <t>終了</t>
    <rPh sb="0" eb="2">
      <t>シュウリョウ</t>
    </rPh>
    <phoneticPr fontId="2"/>
  </si>
  <si>
    <t>＊毎月の月中平均のデータを集計しています。</t>
    <rPh sb="1" eb="3">
      <t>マイツキ</t>
    </rPh>
    <rPh sb="4" eb="6">
      <t>ツキナカ</t>
    </rPh>
    <rPh sb="6" eb="8">
      <t>ヘイキン</t>
    </rPh>
    <rPh sb="13" eb="15">
      <t>シュウケイ</t>
    </rPh>
    <phoneticPr fontId="2"/>
  </si>
  <si>
    <t>合計購入ドル</t>
    <rPh sb="0" eb="2">
      <t>ゴウケイ</t>
    </rPh>
    <rPh sb="2" eb="4">
      <t>コウニュウ</t>
    </rPh>
    <phoneticPr fontId="2"/>
  </si>
  <si>
    <t>終了時評価</t>
    <rPh sb="0" eb="3">
      <t>シュウリョウジ</t>
    </rPh>
    <rPh sb="3" eb="5">
      <t>ヒョウカ</t>
    </rPh>
    <phoneticPr fontId="2"/>
  </si>
  <si>
    <t>積立総額</t>
    <rPh sb="0" eb="2">
      <t>ツミタテ</t>
    </rPh>
    <rPh sb="2" eb="4">
      <t>ソウガク</t>
    </rPh>
    <phoneticPr fontId="2"/>
  </si>
  <si>
    <t>＊「開始」「終了」の入力は2010年1月の場合2010/1/1と入力して下さい。</t>
    <rPh sb="2" eb="4">
      <t>カイシ</t>
    </rPh>
    <rPh sb="6" eb="8">
      <t>シュウリョウ</t>
    </rPh>
    <rPh sb="10" eb="12">
      <t>ニュウリョク</t>
    </rPh>
    <rPh sb="17" eb="18">
      <t>ネン</t>
    </rPh>
    <rPh sb="19" eb="20">
      <t>ツキ</t>
    </rPh>
    <rPh sb="21" eb="23">
      <t>バアイ</t>
    </rPh>
    <rPh sb="32" eb="34">
      <t>ニュウリョク</t>
    </rPh>
    <rPh sb="36" eb="37">
      <t>クダ</t>
    </rPh>
    <phoneticPr fontId="2"/>
  </si>
  <si>
    <t>月々積立</t>
    <rPh sb="0" eb="4">
      <t>ツキヅキツミタテ</t>
    </rPh>
    <phoneticPr fontId="2"/>
  </si>
  <si>
    <t>日付</t>
    <phoneticPr fontId="2"/>
  </si>
  <si>
    <t>日付変更</t>
    <rPh sb="2" eb="4">
      <t>ヘンコウ</t>
    </rPh>
    <phoneticPr fontId="2"/>
  </si>
  <si>
    <t>積立金</t>
    <rPh sb="0" eb="3">
      <t>ツミタテキン</t>
    </rPh>
    <phoneticPr fontId="2"/>
  </si>
  <si>
    <t>積立金合計①</t>
    <rPh sb="0" eb="3">
      <t>ツミタテキン</t>
    </rPh>
    <rPh sb="3" eb="5">
      <t>ゴウケイ</t>
    </rPh>
    <phoneticPr fontId="2"/>
  </si>
  <si>
    <t>積立金合計②</t>
    <rPh sb="0" eb="3">
      <t>ツミタテキン</t>
    </rPh>
    <rPh sb="3" eb="5">
      <t>ゴウケイ</t>
    </rPh>
    <phoneticPr fontId="2"/>
  </si>
  <si>
    <t>購入口数</t>
    <rPh sb="0" eb="4">
      <t>コウニュウクチスウ</t>
    </rPh>
    <phoneticPr fontId="2"/>
  </si>
  <si>
    <t>購入口数</t>
    <rPh sb="0" eb="2">
      <t>コウニュウ</t>
    </rPh>
    <rPh sb="2" eb="4">
      <t>クチスウ</t>
    </rPh>
    <phoneticPr fontId="2"/>
  </si>
  <si>
    <t>購入口数合計①</t>
    <rPh sb="0" eb="2">
      <t>コウニュウ</t>
    </rPh>
    <rPh sb="2" eb="3">
      <t>クチ</t>
    </rPh>
    <rPh sb="3" eb="4">
      <t>スウ</t>
    </rPh>
    <rPh sb="4" eb="6">
      <t>ゴウケイ</t>
    </rPh>
    <phoneticPr fontId="2"/>
  </si>
  <si>
    <t>購入口数合計②</t>
    <rPh sb="0" eb="2">
      <t>コウニュウ</t>
    </rPh>
    <rPh sb="2" eb="4">
      <t>クチスウ</t>
    </rPh>
    <rPh sb="4" eb="6">
      <t>ゴウケイ</t>
    </rPh>
    <phoneticPr fontId="2"/>
  </si>
  <si>
    <t>合計購入口数</t>
    <rPh sb="0" eb="2">
      <t>ゴウケイ</t>
    </rPh>
    <rPh sb="2" eb="4">
      <t>コウニュウ</t>
    </rPh>
    <rPh sb="4" eb="6">
      <t>クチスウ</t>
    </rPh>
    <phoneticPr fontId="2"/>
  </si>
  <si>
    <t>日経の指数公式サイト</t>
    <phoneticPr fontId="2"/>
  </si>
  <si>
    <t>＊「開始」は2000年1月以降で入力して下さい。</t>
    <rPh sb="2" eb="4">
      <t>カイシ</t>
    </rPh>
    <rPh sb="10" eb="11">
      <t>ネン</t>
    </rPh>
    <rPh sb="12" eb="13">
      <t>ガツ</t>
    </rPh>
    <rPh sb="13" eb="15">
      <t>イコウ</t>
    </rPh>
    <rPh sb="16" eb="18">
      <t>ニュウリョク</t>
    </rPh>
    <rPh sb="20" eb="21">
      <t>クダ</t>
    </rPh>
    <phoneticPr fontId="2"/>
  </si>
  <si>
    <t>＊「終了」は2023年5月までで入力して下さい。</t>
    <rPh sb="2" eb="4">
      <t>シュウリョウ</t>
    </rPh>
    <rPh sb="10" eb="11">
      <t>ネン</t>
    </rPh>
    <rPh sb="12" eb="13">
      <t>ガツ</t>
    </rPh>
    <rPh sb="16" eb="18">
      <t>ニュウリョク</t>
    </rPh>
    <rPh sb="20" eb="21">
      <t>クダ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</si>
</sst>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6" formatCode="&quot;¥&quot;#,##0;[Red]&quot;¥&quot;\-#,##0"/>
    <numFmt numFmtId="176" formatCode="##&quot;年&quot;"/>
    <numFmt numFmtId="177" formatCode="##&quot;ヶ月&quot;"/>
    <numFmt numFmtId="178" formatCode="#,###&quot;円&quot;"/>
    <numFmt numFmtId="179" formatCode="#,###.###&quot;口&quot;"/>
    <numFmt numFmtId="180" formatCode="##&quot;年後&quot;"/>
    <numFmt numFmtId="181" formatCode="yyyy&quot;年&quot;m&quot;月&quot;;@"/>
    <numFmt numFmtId="182" formatCode="0_);[Red]\(0\)"/>
    <numFmt numFmtId="183" formatCode="0.00_);[Red]\(0.00\)"/>
    <numFmt numFmtId="184" formatCode="yyyy/m/d;@"/>
    <numFmt numFmtId="185" formatCode="#,##0.00_);[Red]\(#,##0.00\)"/>
    <numFmt numFmtId="186" formatCode="#,##0_);[Red]\(#,##0\)"/>
    <numFmt numFmtId="187" formatCode="#,###&quot;口&quot;"/>
  </numFmts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  <font>
      <b/>
      <sz val="11"/>
      <color theme="0"/>
      <name val="游ゴシック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10"/>
      <color theme="0"/>
      <name val="HG丸ｺﾞｼｯｸM-PRO"/>
      <family val="3"/>
      <charset val="128"/>
    </font>
    <font>
      <b/>
      <sz val="10"/>
      <color rgb="FFFF0000"/>
      <name val="HG丸ｺﾞｼｯｸM-PRO"/>
      <family val="3"/>
      <charset val="128"/>
    </font>
    <font>
      <sz val="11"/>
      <name val="游ゴシック"/>
      <family val="3"/>
      <charset val="128"/>
      <scheme val="minor"/>
    </font>
    <font>
      <sz val="9"/>
      <name val="HG丸ｺﾞｼｯｸM-PRO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0"/>
      <name val="HG丸ｺﾞｼｯｸM-PRO"/>
      <family val="3"/>
      <charset val="128"/>
    </font>
    <font>
      <sz val="1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sz val="10"/>
      <color theme="1"/>
      <name val="游ゴシック Light"/>
      <family val="3"/>
      <charset val="128"/>
      <scheme val="major"/>
    </font>
    <font>
      <sz val="10"/>
      <name val="游ゴシック Light"/>
      <family val="3"/>
      <charset val="128"/>
      <scheme val="major"/>
    </font>
    <font>
      <sz val="10"/>
      <color theme="0"/>
      <name val="游ゴシック Light"/>
      <family val="3"/>
      <charset val="128"/>
      <scheme val="major"/>
    </font>
    <font>
      <sz val="6"/>
      <color theme="1"/>
      <name val="HG丸ｺﾞｼｯｸM-PRO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111">
    <xf numFmtId="0" fontId="0" fillId="0" borderId="0" xfId="0">
      <alignment vertical="center"/>
    </xf>
    <xf numFmtId="0" fontId="5" fillId="2" borderId="0" xfId="0" applyFont="1" applyFill="1">
      <alignment vertical="center"/>
    </xf>
    <xf numFmtId="38" fontId="6" fillId="2" borderId="6" xfId="1" applyFont="1" applyFill="1" applyBorder="1">
      <alignment vertical="center"/>
    </xf>
    <xf numFmtId="38" fontId="3" fillId="2" borderId="0" xfId="1" applyFont="1" applyFill="1" applyBorder="1">
      <alignment vertical="center"/>
    </xf>
    <xf numFmtId="38" fontId="6" fillId="2" borderId="0" xfId="1" applyFont="1" applyFill="1" applyBorder="1">
      <alignment vertical="center"/>
    </xf>
    <xf numFmtId="10" fontId="7" fillId="2" borderId="1" xfId="1" applyNumberFormat="1" applyFont="1" applyFill="1" applyBorder="1">
      <alignment vertical="center"/>
    </xf>
    <xf numFmtId="178" fontId="3" fillId="2" borderId="5" xfId="1" applyNumberFormat="1" applyFont="1" applyFill="1" applyBorder="1">
      <alignment vertical="center"/>
    </xf>
    <xf numFmtId="38" fontId="3" fillId="3" borderId="7" xfId="1" applyFont="1" applyFill="1" applyBorder="1" applyProtection="1">
      <alignment vertical="center"/>
      <protection locked="0"/>
    </xf>
    <xf numFmtId="0" fontId="0" fillId="2" borderId="0" xfId="0" applyFill="1">
      <alignment vertical="center"/>
    </xf>
    <xf numFmtId="0" fontId="8" fillId="2" borderId="0" xfId="0" applyFont="1" applyFill="1">
      <alignment vertical="center"/>
    </xf>
    <xf numFmtId="0" fontId="0" fillId="2" borderId="2" xfId="0" applyFill="1" applyBorder="1">
      <alignment vertical="center"/>
    </xf>
    <xf numFmtId="0" fontId="4" fillId="2" borderId="0" xfId="0" applyFont="1" applyFill="1">
      <alignment vertical="center"/>
    </xf>
    <xf numFmtId="178" fontId="9" fillId="2" borderId="1" xfId="0" applyNumberFormat="1" applyFont="1" applyFill="1" applyBorder="1" applyAlignment="1">
      <alignment horizontal="right" vertical="center"/>
    </xf>
    <xf numFmtId="38" fontId="3" fillId="2" borderId="8" xfId="1" applyFont="1" applyFill="1" applyBorder="1" applyProtection="1">
      <alignment vertical="center"/>
    </xf>
    <xf numFmtId="10" fontId="9" fillId="2" borderId="1" xfId="0" applyNumberFormat="1" applyFont="1" applyFill="1" applyBorder="1" applyAlignment="1">
      <alignment horizontal="right" vertical="center"/>
    </xf>
    <xf numFmtId="38" fontId="0" fillId="2" borderId="0" xfId="0" applyNumberFormat="1" applyFill="1">
      <alignment vertical="center"/>
    </xf>
    <xf numFmtId="0" fontId="3" fillId="2" borderId="0" xfId="0" applyFont="1" applyFill="1">
      <alignment vertical="center"/>
    </xf>
    <xf numFmtId="178" fontId="3" fillId="3" borderId="7" xfId="1" applyNumberFormat="1" applyFont="1" applyFill="1" applyBorder="1" applyProtection="1">
      <alignment vertical="center"/>
      <protection locked="0"/>
    </xf>
    <xf numFmtId="177" fontId="3" fillId="2" borderId="5" xfId="0" applyNumberFormat="1" applyFont="1" applyFill="1" applyBorder="1" applyAlignment="1">
      <alignment vertical="center" shrinkToFit="1"/>
    </xf>
    <xf numFmtId="0" fontId="10" fillId="2" borderId="0" xfId="3" applyFill="1">
      <alignment vertical="center"/>
    </xf>
    <xf numFmtId="177" fontId="3" fillId="2" borderId="0" xfId="0" applyNumberFormat="1" applyFont="1" applyFill="1" applyAlignment="1">
      <alignment vertical="center" shrinkToFit="1"/>
    </xf>
    <xf numFmtId="179" fontId="3" fillId="2" borderId="0" xfId="1" applyNumberFormat="1" applyFont="1" applyFill="1" applyBorder="1">
      <alignment vertical="center"/>
    </xf>
    <xf numFmtId="10" fontId="7" fillId="2" borderId="0" xfId="1" applyNumberFormat="1" applyFont="1" applyFill="1" applyBorder="1">
      <alignment vertical="center"/>
    </xf>
    <xf numFmtId="14" fontId="6" fillId="2" borderId="0" xfId="0" applyNumberFormat="1" applyFont="1" applyFill="1">
      <alignment vertical="center"/>
    </xf>
    <xf numFmtId="38" fontId="11" fillId="4" borderId="3" xfId="1" applyFont="1" applyFill="1" applyBorder="1">
      <alignment vertical="center"/>
    </xf>
    <xf numFmtId="38" fontId="11" fillId="4" borderId="1" xfId="1" applyFont="1" applyFill="1" applyBorder="1">
      <alignment vertical="center"/>
    </xf>
    <xf numFmtId="0" fontId="11" fillId="4" borderId="3" xfId="0" applyFont="1" applyFill="1" applyBorder="1">
      <alignment vertical="center"/>
    </xf>
    <xf numFmtId="14" fontId="11" fillId="4" borderId="3" xfId="0" applyNumberFormat="1" applyFont="1" applyFill="1" applyBorder="1">
      <alignment vertical="center"/>
    </xf>
    <xf numFmtId="14" fontId="11" fillId="4" borderId="1" xfId="0" applyNumberFormat="1" applyFont="1" applyFill="1" applyBorder="1">
      <alignment vertical="center"/>
    </xf>
    <xf numFmtId="38" fontId="11" fillId="2" borderId="0" xfId="1" applyFont="1" applyFill="1" applyBorder="1">
      <alignment vertical="center"/>
    </xf>
    <xf numFmtId="0" fontId="8" fillId="4" borderId="3" xfId="0" applyFont="1" applyFill="1" applyBorder="1">
      <alignment vertical="center"/>
    </xf>
    <xf numFmtId="0" fontId="8" fillId="4" borderId="1" xfId="0" applyFont="1" applyFill="1" applyBorder="1">
      <alignment vertical="center"/>
    </xf>
    <xf numFmtId="0" fontId="12" fillId="4" borderId="1" xfId="0" applyFont="1" applyFill="1" applyBorder="1" applyAlignment="1">
      <alignment horizontal="center" vertical="center"/>
    </xf>
    <xf numFmtId="180" fontId="12" fillId="4" borderId="1" xfId="0" applyNumberFormat="1" applyFont="1" applyFill="1" applyBorder="1" applyAlignment="1">
      <alignment horizontal="center" vertical="center"/>
    </xf>
    <xf numFmtId="181" fontId="13" fillId="3" borderId="7" xfId="0" applyNumberFormat="1" applyFont="1" applyFill="1" applyBorder="1" applyAlignment="1" applyProtection="1">
      <alignment vertical="center" shrinkToFit="1"/>
      <protection locked="0"/>
    </xf>
    <xf numFmtId="0" fontId="14" fillId="2" borderId="0" xfId="0" applyFont="1" applyFill="1">
      <alignment vertical="center"/>
    </xf>
    <xf numFmtId="14" fontId="14" fillId="2" borderId="0" xfId="0" applyNumberFormat="1" applyFont="1" applyFill="1">
      <alignment vertical="center"/>
    </xf>
    <xf numFmtId="38" fontId="14" fillId="2" borderId="0" xfId="1" applyFont="1" applyFill="1">
      <alignment vertical="center"/>
    </xf>
    <xf numFmtId="38" fontId="14" fillId="2" borderId="0" xfId="1" applyFont="1" applyFill="1" applyAlignment="1">
      <alignment horizontal="right" vertical="center"/>
    </xf>
    <xf numFmtId="14" fontId="15" fillId="4" borderId="3" xfId="1" applyNumberFormat="1" applyFont="1" applyFill="1" applyBorder="1">
      <alignment vertical="center"/>
    </xf>
    <xf numFmtId="38" fontId="16" fillId="2" borderId="6" xfId="1" applyFont="1" applyFill="1" applyBorder="1">
      <alignment vertical="center"/>
    </xf>
    <xf numFmtId="38" fontId="14" fillId="2" borderId="0" xfId="1" applyFont="1" applyFill="1" applyBorder="1">
      <alignment vertical="center"/>
    </xf>
    <xf numFmtId="38" fontId="16" fillId="2" borderId="0" xfId="1" applyFont="1" applyFill="1" applyBorder="1">
      <alignment vertical="center"/>
    </xf>
    <xf numFmtId="14" fontId="15" fillId="2" borderId="0" xfId="1" applyNumberFormat="1" applyFont="1" applyFill="1" applyBorder="1">
      <alignment vertical="center"/>
    </xf>
    <xf numFmtId="38" fontId="15" fillId="4" borderId="1" xfId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38" fontId="14" fillId="2" borderId="1" xfId="1" applyFont="1" applyFill="1" applyBorder="1">
      <alignment vertical="center"/>
    </xf>
    <xf numFmtId="38" fontId="14" fillId="2" borderId="5" xfId="1" applyFont="1" applyFill="1" applyBorder="1">
      <alignment vertical="center"/>
    </xf>
    <xf numFmtId="38" fontId="15" fillId="4" borderId="1" xfId="1" applyFont="1" applyFill="1" applyBorder="1">
      <alignment vertical="center"/>
    </xf>
    <xf numFmtId="38" fontId="14" fillId="2" borderId="3" xfId="1" applyFont="1" applyFill="1" applyBorder="1">
      <alignment vertical="center"/>
    </xf>
    <xf numFmtId="38" fontId="14" fillId="2" borderId="2" xfId="1" applyFont="1" applyFill="1" applyBorder="1">
      <alignment vertical="center"/>
    </xf>
    <xf numFmtId="176" fontId="14" fillId="2" borderId="1" xfId="1" applyNumberFormat="1" applyFont="1" applyFill="1" applyBorder="1">
      <alignment vertical="center"/>
    </xf>
    <xf numFmtId="9" fontId="14" fillId="2" borderId="1" xfId="2" applyFont="1" applyFill="1" applyBorder="1">
      <alignment vertical="center"/>
    </xf>
    <xf numFmtId="38" fontId="14" fillId="0" borderId="0" xfId="1" applyFont="1">
      <alignment vertical="center"/>
    </xf>
    <xf numFmtId="0" fontId="14" fillId="2" borderId="0" xfId="1" applyNumberFormat="1" applyFont="1" applyFill="1">
      <alignment vertical="center"/>
    </xf>
    <xf numFmtId="0" fontId="14" fillId="2" borderId="1" xfId="1" applyNumberFormat="1" applyFont="1" applyFill="1" applyBorder="1">
      <alignment vertical="center"/>
    </xf>
    <xf numFmtId="0" fontId="14" fillId="2" borderId="0" xfId="1" applyNumberFormat="1" applyFont="1" applyFill="1" applyBorder="1">
      <alignment vertical="center"/>
    </xf>
    <xf numFmtId="182" fontId="14" fillId="2" borderId="0" xfId="0" applyNumberFormat="1" applyFont="1" applyFill="1">
      <alignment vertical="center"/>
    </xf>
    <xf numFmtId="183" fontId="14" fillId="2" borderId="0" xfId="0" applyNumberFormat="1" applyFont="1" applyFill="1">
      <alignment vertical="center"/>
    </xf>
    <xf numFmtId="183" fontId="15" fillId="4" borderId="3" xfId="0" applyNumberFormat="1" applyFont="1" applyFill="1" applyBorder="1">
      <alignment vertical="center"/>
    </xf>
    <xf numFmtId="183" fontId="15" fillId="2" borderId="0" xfId="0" applyNumberFormat="1" applyFont="1" applyFill="1">
      <alignment vertical="center"/>
    </xf>
    <xf numFmtId="183" fontId="14" fillId="2" borderId="1" xfId="0" applyNumberFormat="1" applyFont="1" applyFill="1" applyBorder="1">
      <alignment vertical="center"/>
    </xf>
    <xf numFmtId="181" fontId="14" fillId="2" borderId="0" xfId="0" applyNumberFormat="1" applyFont="1" applyFill="1" applyAlignment="1">
      <alignment horizontal="right" vertical="center"/>
    </xf>
    <xf numFmtId="183" fontId="14" fillId="0" borderId="1" xfId="0" applyNumberFormat="1" applyFont="1" applyBorder="1">
      <alignment vertical="center"/>
    </xf>
    <xf numFmtId="38" fontId="14" fillId="2" borderId="1" xfId="1" applyFont="1" applyFill="1" applyBorder="1" applyAlignment="1">
      <alignment horizontal="right" vertical="center"/>
    </xf>
    <xf numFmtId="40" fontId="14" fillId="2" borderId="0" xfId="1" applyNumberFormat="1" applyFont="1" applyFill="1" applyAlignment="1">
      <alignment horizontal="right" vertical="center"/>
    </xf>
    <xf numFmtId="40" fontId="15" fillId="5" borderId="1" xfId="1" applyNumberFormat="1" applyFont="1" applyFill="1" applyBorder="1" applyAlignment="1">
      <alignment horizontal="center" vertical="center"/>
    </xf>
    <xf numFmtId="40" fontId="14" fillId="2" borderId="1" xfId="1" applyNumberFormat="1" applyFont="1" applyFill="1" applyBorder="1" applyAlignment="1">
      <alignment horizontal="right" vertical="center"/>
    </xf>
    <xf numFmtId="181" fontId="14" fillId="2" borderId="0" xfId="0" applyNumberFormat="1" applyFont="1" applyFill="1">
      <alignment vertical="center"/>
    </xf>
    <xf numFmtId="181" fontId="14" fillId="2" borderId="1" xfId="0" applyNumberFormat="1" applyFont="1" applyFill="1" applyBorder="1" applyAlignment="1">
      <alignment horizontal="right" vertical="center"/>
    </xf>
    <xf numFmtId="181" fontId="14" fillId="2" borderId="1" xfId="1" applyNumberFormat="1" applyFont="1" applyFill="1" applyBorder="1">
      <alignment vertical="center"/>
    </xf>
    <xf numFmtId="181" fontId="14" fillId="2" borderId="0" xfId="1" applyNumberFormat="1" applyFont="1" applyFill="1" applyBorder="1" applyAlignment="1">
      <alignment horizontal="right" vertical="center"/>
    </xf>
    <xf numFmtId="183" fontId="14" fillId="2" borderId="0" xfId="0" applyNumberFormat="1" applyFont="1" applyFill="1" applyAlignment="1">
      <alignment horizontal="right" vertical="center"/>
    </xf>
    <xf numFmtId="184" fontId="14" fillId="2" borderId="0" xfId="0" applyNumberFormat="1" applyFont="1" applyFill="1" applyAlignment="1">
      <alignment horizontal="right" vertical="center"/>
    </xf>
    <xf numFmtId="184" fontId="14" fillId="2" borderId="1" xfId="0" applyNumberFormat="1" applyFont="1" applyFill="1" applyBorder="1" applyAlignment="1">
      <alignment horizontal="right" vertical="center"/>
    </xf>
    <xf numFmtId="185" fontId="14" fillId="2" borderId="0" xfId="0" applyNumberFormat="1" applyFont="1" applyFill="1" applyAlignment="1">
      <alignment horizontal="right" vertical="center"/>
    </xf>
    <xf numFmtId="185" fontId="14" fillId="2" borderId="1" xfId="0" applyNumberFormat="1" applyFont="1" applyFill="1" applyBorder="1" applyAlignment="1">
      <alignment horizontal="right" vertical="center"/>
    </xf>
    <xf numFmtId="181" fontId="6" fillId="2" borderId="6" xfId="1" applyNumberFormat="1" applyFont="1" applyFill="1" applyBorder="1">
      <alignment vertical="center"/>
    </xf>
    <xf numFmtId="14" fontId="15" fillId="5" borderId="1" xfId="0" applyNumberFormat="1" applyFont="1" applyFill="1" applyBorder="1" applyAlignment="1">
      <alignment horizontal="center" vertical="center"/>
    </xf>
    <xf numFmtId="0" fontId="15" fillId="5" borderId="1" xfId="1" applyNumberFormat="1" applyFont="1" applyFill="1" applyBorder="1" applyAlignment="1">
      <alignment horizontal="center" vertical="center"/>
    </xf>
    <xf numFmtId="181" fontId="14" fillId="2" borderId="0" xfId="1" applyNumberFormat="1" applyFont="1" applyFill="1" applyAlignment="1">
      <alignment horizontal="right" vertical="center"/>
    </xf>
    <xf numFmtId="184" fontId="14" fillId="0" borderId="1" xfId="0" applyNumberFormat="1" applyFont="1" applyBorder="1" applyAlignment="1">
      <alignment horizontal="right" vertical="center"/>
    </xf>
    <xf numFmtId="14" fontId="14" fillId="2" borderId="1" xfId="1" applyNumberFormat="1" applyFont="1" applyFill="1" applyBorder="1" applyAlignment="1">
      <alignment horizontal="right" vertical="center"/>
    </xf>
    <xf numFmtId="6" fontId="14" fillId="2" borderId="1" xfId="1" applyNumberFormat="1" applyFont="1" applyFill="1" applyBorder="1">
      <alignment vertical="center"/>
    </xf>
    <xf numFmtId="186" fontId="14" fillId="2" borderId="1" xfId="0" applyNumberFormat="1" applyFont="1" applyFill="1" applyBorder="1" applyAlignment="1">
      <alignment horizontal="right" vertical="center"/>
    </xf>
    <xf numFmtId="178" fontId="3" fillId="2" borderId="1" xfId="1" applyNumberFormat="1" applyFont="1" applyFill="1" applyBorder="1" applyAlignment="1">
      <alignment vertical="center" shrinkToFit="1"/>
    </xf>
    <xf numFmtId="186" fontId="14" fillId="2" borderId="0" xfId="0" applyNumberFormat="1" applyFont="1" applyFill="1" applyAlignment="1">
      <alignment horizontal="right" vertical="center"/>
    </xf>
    <xf numFmtId="14" fontId="17" fillId="2" borderId="1" xfId="0" applyNumberFormat="1" applyFont="1" applyFill="1" applyBorder="1">
      <alignment vertical="center"/>
    </xf>
    <xf numFmtId="6" fontId="17" fillId="2" borderId="1" xfId="1" applyNumberFormat="1" applyFont="1" applyFill="1" applyBorder="1">
      <alignment vertical="center"/>
    </xf>
    <xf numFmtId="181" fontId="15" fillId="5" borderId="1" xfId="1" applyNumberFormat="1" applyFont="1" applyFill="1" applyBorder="1" applyAlignment="1">
      <alignment horizontal="center" vertical="center"/>
    </xf>
    <xf numFmtId="38" fontId="15" fillId="5" borderId="1" xfId="1" applyFont="1" applyFill="1" applyBorder="1" applyAlignment="1">
      <alignment horizontal="center" vertical="center"/>
    </xf>
    <xf numFmtId="184" fontId="15" fillId="5" borderId="1" xfId="0" applyNumberFormat="1" applyFont="1" applyFill="1" applyBorder="1" applyAlignment="1">
      <alignment horizontal="center" vertical="center"/>
    </xf>
    <xf numFmtId="181" fontId="15" fillId="5" borderId="1" xfId="0" applyNumberFormat="1" applyFont="1" applyFill="1" applyBorder="1" applyAlignment="1">
      <alignment horizontal="center" vertical="center"/>
    </xf>
    <xf numFmtId="183" fontId="15" fillId="5" borderId="1" xfId="0" applyNumberFormat="1" applyFont="1" applyFill="1" applyBorder="1" applyAlignment="1">
      <alignment horizontal="center" vertical="center"/>
    </xf>
    <xf numFmtId="185" fontId="15" fillId="5" borderId="1" xfId="0" applyNumberFormat="1" applyFont="1" applyFill="1" applyBorder="1" applyAlignment="1">
      <alignment horizontal="center" vertical="center"/>
    </xf>
    <xf numFmtId="0" fontId="14" fillId="2" borderId="1" xfId="0" applyFont="1" applyFill="1" applyBorder="1" applyAlignment="1">
      <alignment horizontal="right" vertical="center"/>
    </xf>
    <xf numFmtId="187" fontId="3" fillId="2" borderId="1" xfId="1" applyNumberFormat="1" applyFont="1" applyFill="1" applyBorder="1">
      <alignment vertical="center"/>
    </xf>
    <xf numFmtId="178" fontId="3" fillId="2" borderId="1" xfId="1" applyNumberFormat="1" applyFont="1" applyFill="1" applyBorder="1">
      <alignment vertical="center"/>
    </xf>
    <xf numFmtId="14" fontId="17" fillId="0" borderId="1" xfId="0" applyNumberFormat="1" applyFont="1" applyBorder="1">
      <alignment vertical="center"/>
    </xf>
    <xf numFmtId="6" fontId="17" fillId="0" borderId="1" xfId="1" applyNumberFormat="1" applyFont="1" applyFill="1" applyBorder="1">
      <alignment vertical="center"/>
    </xf>
    <xf numFmtId="38" fontId="14" fillId="0" borderId="1" xfId="1" applyFont="1" applyFill="1" applyBorder="1" applyAlignment="1">
      <alignment horizontal="right" vertical="center"/>
    </xf>
    <xf numFmtId="40" fontId="14" fillId="0" borderId="1" xfId="1" applyNumberFormat="1" applyFont="1" applyFill="1" applyBorder="1" applyAlignment="1">
      <alignment horizontal="right" vertical="center"/>
    </xf>
    <xf numFmtId="181" fontId="14" fillId="0" borderId="1" xfId="0" applyNumberFormat="1" applyFont="1" applyBorder="1" applyAlignment="1">
      <alignment horizontal="right" vertical="center"/>
    </xf>
    <xf numFmtId="186" fontId="14" fillId="0" borderId="1" xfId="0" applyNumberFormat="1" applyFont="1" applyBorder="1" applyAlignment="1">
      <alignment horizontal="right" vertical="center"/>
    </xf>
    <xf numFmtId="185" fontId="14" fillId="0" borderId="1" xfId="0" applyNumberFormat="1" applyFont="1" applyBorder="1" applyAlignment="1">
      <alignment horizontal="right" vertical="center"/>
    </xf>
    <xf numFmtId="6" fontId="14" fillId="0" borderId="1" xfId="1" applyNumberFormat="1" applyFont="1" applyFill="1" applyBorder="1">
      <alignment vertical="center"/>
    </xf>
    <xf numFmtId="38" fontId="14" fillId="0" borderId="5" xfId="1" applyFont="1" applyFill="1" applyBorder="1">
      <alignment vertical="center"/>
    </xf>
    <xf numFmtId="0" fontId="14" fillId="0" borderId="0" xfId="0" applyFont="1">
      <alignment vertical="center"/>
    </xf>
    <xf numFmtId="38" fontId="15" fillId="4" borderId="1" xfId="1" applyFont="1" applyFill="1" applyBorder="1" applyAlignment="1">
      <alignment horizontal="center" vertical="center"/>
    </xf>
    <xf numFmtId="38" fontId="15" fillId="4" borderId="4" xfId="1" applyFont="1" applyFill="1" applyBorder="1" applyAlignment="1">
      <alignment horizontal="center" vertical="center"/>
    </xf>
    <xf numFmtId="38" fontId="15" fillId="4" borderId="5" xfId="1" applyFont="1" applyFill="1" applyBorder="1" applyAlignment="1">
      <alignment horizontal="center" vertical="center"/>
    </xf>
  </cellXfs>
  <cellStyles count="4">
    <cellStyle name="パーセント" xfId="2" builtinId="5"/>
    <cellStyle name="ハイパーリンク" xfId="3" builtinId="8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400" b="1">
                <a:solidFill>
                  <a:srgbClr val="0070C0"/>
                </a:solidFill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ドルコスト平均法（日経平均法）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areaChart>
        <c:grouping val="stacked"/>
        <c:varyColors val="0"/>
        <c:ser>
          <c:idx val="1"/>
          <c:order val="1"/>
          <c:tx>
            <c:v>積立金元本</c:v>
          </c:tx>
          <c:spPr>
            <a:solidFill>
              <a:schemeClr val="accent5"/>
            </a:solidFill>
            <a:ln>
              <a:noFill/>
            </a:ln>
            <a:effectLst/>
          </c:spPr>
          <c:cat>
            <c:numRef>
              <c:f>'日経平均（データ）'!$B$8:$B$301</c:f>
              <c:numCache>
                <c:formatCode>m/d/yyyy</c:formatCode>
                <c:ptCount val="294"/>
                <c:pt idx="0">
                  <c:v>36526</c:v>
                </c:pt>
                <c:pt idx="1">
                  <c:v>36557</c:v>
                </c:pt>
                <c:pt idx="2">
                  <c:v>36586</c:v>
                </c:pt>
                <c:pt idx="3">
                  <c:v>36617</c:v>
                </c:pt>
                <c:pt idx="4">
                  <c:v>36647</c:v>
                </c:pt>
                <c:pt idx="5">
                  <c:v>36678</c:v>
                </c:pt>
                <c:pt idx="6">
                  <c:v>36708</c:v>
                </c:pt>
                <c:pt idx="7">
                  <c:v>36739</c:v>
                </c:pt>
                <c:pt idx="8">
                  <c:v>36770</c:v>
                </c:pt>
                <c:pt idx="9">
                  <c:v>36800</c:v>
                </c:pt>
                <c:pt idx="10">
                  <c:v>36831</c:v>
                </c:pt>
                <c:pt idx="11">
                  <c:v>36861</c:v>
                </c:pt>
                <c:pt idx="12">
                  <c:v>36892</c:v>
                </c:pt>
                <c:pt idx="13">
                  <c:v>36923</c:v>
                </c:pt>
                <c:pt idx="14">
                  <c:v>36951</c:v>
                </c:pt>
                <c:pt idx="15">
                  <c:v>36982</c:v>
                </c:pt>
                <c:pt idx="16">
                  <c:v>37012</c:v>
                </c:pt>
                <c:pt idx="17">
                  <c:v>37043</c:v>
                </c:pt>
                <c:pt idx="18">
                  <c:v>37073</c:v>
                </c:pt>
                <c:pt idx="19">
                  <c:v>37104</c:v>
                </c:pt>
                <c:pt idx="20">
                  <c:v>37135</c:v>
                </c:pt>
                <c:pt idx="21">
                  <c:v>37165</c:v>
                </c:pt>
                <c:pt idx="22">
                  <c:v>37196</c:v>
                </c:pt>
                <c:pt idx="23">
                  <c:v>37226</c:v>
                </c:pt>
                <c:pt idx="24">
                  <c:v>37257</c:v>
                </c:pt>
                <c:pt idx="25">
                  <c:v>37288</c:v>
                </c:pt>
                <c:pt idx="26">
                  <c:v>37316</c:v>
                </c:pt>
                <c:pt idx="27">
                  <c:v>37347</c:v>
                </c:pt>
                <c:pt idx="28">
                  <c:v>37377</c:v>
                </c:pt>
                <c:pt idx="29">
                  <c:v>37408</c:v>
                </c:pt>
                <c:pt idx="30">
                  <c:v>37438</c:v>
                </c:pt>
                <c:pt idx="31">
                  <c:v>37469</c:v>
                </c:pt>
                <c:pt idx="32">
                  <c:v>37500</c:v>
                </c:pt>
                <c:pt idx="33">
                  <c:v>37530</c:v>
                </c:pt>
                <c:pt idx="34">
                  <c:v>37561</c:v>
                </c:pt>
                <c:pt idx="35">
                  <c:v>37591</c:v>
                </c:pt>
                <c:pt idx="36">
                  <c:v>37622</c:v>
                </c:pt>
                <c:pt idx="37">
                  <c:v>37653</c:v>
                </c:pt>
                <c:pt idx="38">
                  <c:v>37681</c:v>
                </c:pt>
                <c:pt idx="39">
                  <c:v>37712</c:v>
                </c:pt>
                <c:pt idx="40">
                  <c:v>37742</c:v>
                </c:pt>
                <c:pt idx="41">
                  <c:v>37773</c:v>
                </c:pt>
                <c:pt idx="42">
                  <c:v>37803</c:v>
                </c:pt>
                <c:pt idx="43">
                  <c:v>37834</c:v>
                </c:pt>
                <c:pt idx="44">
                  <c:v>37865</c:v>
                </c:pt>
                <c:pt idx="45">
                  <c:v>37895</c:v>
                </c:pt>
                <c:pt idx="46">
                  <c:v>37926</c:v>
                </c:pt>
                <c:pt idx="47">
                  <c:v>37956</c:v>
                </c:pt>
                <c:pt idx="48">
                  <c:v>37987</c:v>
                </c:pt>
                <c:pt idx="49">
                  <c:v>38018</c:v>
                </c:pt>
                <c:pt idx="50">
                  <c:v>38047</c:v>
                </c:pt>
                <c:pt idx="51">
                  <c:v>38078</c:v>
                </c:pt>
                <c:pt idx="52">
                  <c:v>38108</c:v>
                </c:pt>
                <c:pt idx="53">
                  <c:v>38139</c:v>
                </c:pt>
                <c:pt idx="54">
                  <c:v>38169</c:v>
                </c:pt>
                <c:pt idx="55">
                  <c:v>38200</c:v>
                </c:pt>
                <c:pt idx="56">
                  <c:v>38231</c:v>
                </c:pt>
                <c:pt idx="57">
                  <c:v>38261</c:v>
                </c:pt>
                <c:pt idx="58">
                  <c:v>38292</c:v>
                </c:pt>
                <c:pt idx="59">
                  <c:v>38322</c:v>
                </c:pt>
                <c:pt idx="60">
                  <c:v>38353</c:v>
                </c:pt>
                <c:pt idx="61">
                  <c:v>38384</c:v>
                </c:pt>
                <c:pt idx="62">
                  <c:v>38412</c:v>
                </c:pt>
                <c:pt idx="63">
                  <c:v>38443</c:v>
                </c:pt>
                <c:pt idx="64">
                  <c:v>38473</c:v>
                </c:pt>
                <c:pt idx="65">
                  <c:v>38504</c:v>
                </c:pt>
                <c:pt idx="66">
                  <c:v>38534</c:v>
                </c:pt>
                <c:pt idx="67">
                  <c:v>38565</c:v>
                </c:pt>
                <c:pt idx="68">
                  <c:v>38596</c:v>
                </c:pt>
                <c:pt idx="69">
                  <c:v>38626</c:v>
                </c:pt>
                <c:pt idx="70">
                  <c:v>38657</c:v>
                </c:pt>
                <c:pt idx="71">
                  <c:v>38687</c:v>
                </c:pt>
                <c:pt idx="72">
                  <c:v>38718</c:v>
                </c:pt>
                <c:pt idx="73">
                  <c:v>38749</c:v>
                </c:pt>
                <c:pt idx="74">
                  <c:v>38777</c:v>
                </c:pt>
                <c:pt idx="75">
                  <c:v>38808</c:v>
                </c:pt>
                <c:pt idx="76">
                  <c:v>38838</c:v>
                </c:pt>
                <c:pt idx="77">
                  <c:v>38869</c:v>
                </c:pt>
                <c:pt idx="78">
                  <c:v>38899</c:v>
                </c:pt>
                <c:pt idx="79">
                  <c:v>38930</c:v>
                </c:pt>
                <c:pt idx="80">
                  <c:v>38961</c:v>
                </c:pt>
                <c:pt idx="81">
                  <c:v>38991</c:v>
                </c:pt>
                <c:pt idx="82">
                  <c:v>39022</c:v>
                </c:pt>
                <c:pt idx="83">
                  <c:v>39052</c:v>
                </c:pt>
                <c:pt idx="84">
                  <c:v>39083</c:v>
                </c:pt>
                <c:pt idx="85">
                  <c:v>39114</c:v>
                </c:pt>
                <c:pt idx="86">
                  <c:v>39142</c:v>
                </c:pt>
                <c:pt idx="87">
                  <c:v>39173</c:v>
                </c:pt>
                <c:pt idx="88">
                  <c:v>39203</c:v>
                </c:pt>
                <c:pt idx="89">
                  <c:v>39234</c:v>
                </c:pt>
                <c:pt idx="90">
                  <c:v>39264</c:v>
                </c:pt>
                <c:pt idx="91">
                  <c:v>39295</c:v>
                </c:pt>
                <c:pt idx="92">
                  <c:v>39326</c:v>
                </c:pt>
                <c:pt idx="93">
                  <c:v>39356</c:v>
                </c:pt>
                <c:pt idx="94">
                  <c:v>39387</c:v>
                </c:pt>
                <c:pt idx="95">
                  <c:v>39417</c:v>
                </c:pt>
                <c:pt idx="96">
                  <c:v>39448</c:v>
                </c:pt>
                <c:pt idx="97">
                  <c:v>39479</c:v>
                </c:pt>
                <c:pt idx="98">
                  <c:v>39508</c:v>
                </c:pt>
                <c:pt idx="99">
                  <c:v>39539</c:v>
                </c:pt>
                <c:pt idx="100">
                  <c:v>39569</c:v>
                </c:pt>
                <c:pt idx="101">
                  <c:v>39600</c:v>
                </c:pt>
                <c:pt idx="102">
                  <c:v>39630</c:v>
                </c:pt>
                <c:pt idx="103">
                  <c:v>39661</c:v>
                </c:pt>
                <c:pt idx="104">
                  <c:v>39692</c:v>
                </c:pt>
                <c:pt idx="105">
                  <c:v>39722</c:v>
                </c:pt>
                <c:pt idx="106">
                  <c:v>39753</c:v>
                </c:pt>
                <c:pt idx="107">
                  <c:v>39783</c:v>
                </c:pt>
                <c:pt idx="108">
                  <c:v>39814</c:v>
                </c:pt>
                <c:pt idx="109">
                  <c:v>39845</c:v>
                </c:pt>
                <c:pt idx="110">
                  <c:v>39873</c:v>
                </c:pt>
                <c:pt idx="111">
                  <c:v>39904</c:v>
                </c:pt>
                <c:pt idx="112">
                  <c:v>39934</c:v>
                </c:pt>
                <c:pt idx="113">
                  <c:v>39965</c:v>
                </c:pt>
                <c:pt idx="114">
                  <c:v>39995</c:v>
                </c:pt>
                <c:pt idx="115">
                  <c:v>40026</c:v>
                </c:pt>
                <c:pt idx="116">
                  <c:v>40057</c:v>
                </c:pt>
                <c:pt idx="117">
                  <c:v>40087</c:v>
                </c:pt>
                <c:pt idx="118">
                  <c:v>40118</c:v>
                </c:pt>
                <c:pt idx="119">
                  <c:v>40148</c:v>
                </c:pt>
                <c:pt idx="120">
                  <c:v>40179</c:v>
                </c:pt>
                <c:pt idx="121">
                  <c:v>40210</c:v>
                </c:pt>
                <c:pt idx="122">
                  <c:v>40238</c:v>
                </c:pt>
                <c:pt idx="123">
                  <c:v>40269</c:v>
                </c:pt>
                <c:pt idx="124">
                  <c:v>40299</c:v>
                </c:pt>
                <c:pt idx="125">
                  <c:v>40330</c:v>
                </c:pt>
                <c:pt idx="126">
                  <c:v>40360</c:v>
                </c:pt>
                <c:pt idx="127">
                  <c:v>40391</c:v>
                </c:pt>
                <c:pt idx="128">
                  <c:v>40422</c:v>
                </c:pt>
                <c:pt idx="129">
                  <c:v>40452</c:v>
                </c:pt>
                <c:pt idx="130">
                  <c:v>40483</c:v>
                </c:pt>
                <c:pt idx="131">
                  <c:v>40513</c:v>
                </c:pt>
                <c:pt idx="132">
                  <c:v>40544</c:v>
                </c:pt>
                <c:pt idx="133">
                  <c:v>40575</c:v>
                </c:pt>
                <c:pt idx="134">
                  <c:v>40603</c:v>
                </c:pt>
                <c:pt idx="135">
                  <c:v>40634</c:v>
                </c:pt>
                <c:pt idx="136">
                  <c:v>40664</c:v>
                </c:pt>
                <c:pt idx="137">
                  <c:v>40695</c:v>
                </c:pt>
                <c:pt idx="138">
                  <c:v>40725</c:v>
                </c:pt>
                <c:pt idx="139">
                  <c:v>40756</c:v>
                </c:pt>
                <c:pt idx="140">
                  <c:v>40787</c:v>
                </c:pt>
                <c:pt idx="141">
                  <c:v>40817</c:v>
                </c:pt>
                <c:pt idx="142">
                  <c:v>40848</c:v>
                </c:pt>
                <c:pt idx="143">
                  <c:v>40878</c:v>
                </c:pt>
                <c:pt idx="144">
                  <c:v>40909</c:v>
                </c:pt>
                <c:pt idx="145">
                  <c:v>40940</c:v>
                </c:pt>
                <c:pt idx="146">
                  <c:v>40969</c:v>
                </c:pt>
                <c:pt idx="147">
                  <c:v>41000</c:v>
                </c:pt>
                <c:pt idx="148">
                  <c:v>41030</c:v>
                </c:pt>
                <c:pt idx="149">
                  <c:v>41061</c:v>
                </c:pt>
                <c:pt idx="150">
                  <c:v>41091</c:v>
                </c:pt>
                <c:pt idx="151">
                  <c:v>41122</c:v>
                </c:pt>
                <c:pt idx="152">
                  <c:v>41153</c:v>
                </c:pt>
                <c:pt idx="153">
                  <c:v>41183</c:v>
                </c:pt>
                <c:pt idx="154">
                  <c:v>41214</c:v>
                </c:pt>
                <c:pt idx="155">
                  <c:v>41244</c:v>
                </c:pt>
                <c:pt idx="156">
                  <c:v>41275</c:v>
                </c:pt>
                <c:pt idx="157">
                  <c:v>41306</c:v>
                </c:pt>
                <c:pt idx="158">
                  <c:v>41334</c:v>
                </c:pt>
                <c:pt idx="159">
                  <c:v>41365</c:v>
                </c:pt>
                <c:pt idx="160">
                  <c:v>41395</c:v>
                </c:pt>
                <c:pt idx="161">
                  <c:v>41426</c:v>
                </c:pt>
                <c:pt idx="162">
                  <c:v>41456</c:v>
                </c:pt>
                <c:pt idx="163">
                  <c:v>41487</c:v>
                </c:pt>
                <c:pt idx="164">
                  <c:v>41518</c:v>
                </c:pt>
                <c:pt idx="165">
                  <c:v>41548</c:v>
                </c:pt>
                <c:pt idx="166">
                  <c:v>41579</c:v>
                </c:pt>
                <c:pt idx="167">
                  <c:v>41609</c:v>
                </c:pt>
                <c:pt idx="168">
                  <c:v>41640</c:v>
                </c:pt>
                <c:pt idx="169">
                  <c:v>41671</c:v>
                </c:pt>
                <c:pt idx="170">
                  <c:v>41699</c:v>
                </c:pt>
                <c:pt idx="171">
                  <c:v>41730</c:v>
                </c:pt>
                <c:pt idx="172">
                  <c:v>41760</c:v>
                </c:pt>
                <c:pt idx="173">
                  <c:v>41791</c:v>
                </c:pt>
                <c:pt idx="174">
                  <c:v>41821</c:v>
                </c:pt>
                <c:pt idx="175">
                  <c:v>41852</c:v>
                </c:pt>
                <c:pt idx="176">
                  <c:v>41883</c:v>
                </c:pt>
                <c:pt idx="177">
                  <c:v>41913</c:v>
                </c:pt>
                <c:pt idx="178">
                  <c:v>41944</c:v>
                </c:pt>
                <c:pt idx="179">
                  <c:v>41974</c:v>
                </c:pt>
                <c:pt idx="180">
                  <c:v>42005</c:v>
                </c:pt>
                <c:pt idx="181">
                  <c:v>42036</c:v>
                </c:pt>
                <c:pt idx="182">
                  <c:v>42064</c:v>
                </c:pt>
                <c:pt idx="183">
                  <c:v>42095</c:v>
                </c:pt>
                <c:pt idx="184">
                  <c:v>42125</c:v>
                </c:pt>
                <c:pt idx="185">
                  <c:v>42156</c:v>
                </c:pt>
                <c:pt idx="186">
                  <c:v>42186</c:v>
                </c:pt>
                <c:pt idx="187">
                  <c:v>42217</c:v>
                </c:pt>
                <c:pt idx="188">
                  <c:v>42248</c:v>
                </c:pt>
                <c:pt idx="189">
                  <c:v>42278</c:v>
                </c:pt>
                <c:pt idx="190">
                  <c:v>42309</c:v>
                </c:pt>
                <c:pt idx="191">
                  <c:v>42339</c:v>
                </c:pt>
                <c:pt idx="192">
                  <c:v>42370</c:v>
                </c:pt>
                <c:pt idx="193">
                  <c:v>42401</c:v>
                </c:pt>
                <c:pt idx="194">
                  <c:v>42430</c:v>
                </c:pt>
                <c:pt idx="195">
                  <c:v>42461</c:v>
                </c:pt>
                <c:pt idx="196">
                  <c:v>42491</c:v>
                </c:pt>
                <c:pt idx="197">
                  <c:v>42522</c:v>
                </c:pt>
                <c:pt idx="198">
                  <c:v>42552</c:v>
                </c:pt>
                <c:pt idx="199">
                  <c:v>42583</c:v>
                </c:pt>
                <c:pt idx="200">
                  <c:v>42614</c:v>
                </c:pt>
                <c:pt idx="201">
                  <c:v>42644</c:v>
                </c:pt>
                <c:pt idx="202">
                  <c:v>42675</c:v>
                </c:pt>
                <c:pt idx="203">
                  <c:v>42705</c:v>
                </c:pt>
                <c:pt idx="204">
                  <c:v>42736</c:v>
                </c:pt>
                <c:pt idx="205">
                  <c:v>42767</c:v>
                </c:pt>
                <c:pt idx="206">
                  <c:v>42795</c:v>
                </c:pt>
                <c:pt idx="207">
                  <c:v>42826</c:v>
                </c:pt>
                <c:pt idx="208">
                  <c:v>42856</c:v>
                </c:pt>
                <c:pt idx="209">
                  <c:v>42887</c:v>
                </c:pt>
                <c:pt idx="210">
                  <c:v>42917</c:v>
                </c:pt>
                <c:pt idx="211">
                  <c:v>42948</c:v>
                </c:pt>
                <c:pt idx="212">
                  <c:v>42979</c:v>
                </c:pt>
                <c:pt idx="213">
                  <c:v>43009</c:v>
                </c:pt>
                <c:pt idx="214">
                  <c:v>43040</c:v>
                </c:pt>
                <c:pt idx="215">
                  <c:v>43070</c:v>
                </c:pt>
                <c:pt idx="216">
                  <c:v>43101</c:v>
                </c:pt>
                <c:pt idx="217">
                  <c:v>43132</c:v>
                </c:pt>
                <c:pt idx="218">
                  <c:v>43160</c:v>
                </c:pt>
                <c:pt idx="219">
                  <c:v>43191</c:v>
                </c:pt>
                <c:pt idx="220">
                  <c:v>43221</c:v>
                </c:pt>
                <c:pt idx="221">
                  <c:v>43252</c:v>
                </c:pt>
                <c:pt idx="222">
                  <c:v>43282</c:v>
                </c:pt>
                <c:pt idx="223">
                  <c:v>43313</c:v>
                </c:pt>
                <c:pt idx="224">
                  <c:v>43344</c:v>
                </c:pt>
                <c:pt idx="225">
                  <c:v>43374</c:v>
                </c:pt>
                <c:pt idx="226">
                  <c:v>43405</c:v>
                </c:pt>
                <c:pt idx="227">
                  <c:v>43435</c:v>
                </c:pt>
                <c:pt idx="228">
                  <c:v>43466</c:v>
                </c:pt>
                <c:pt idx="229">
                  <c:v>43497</c:v>
                </c:pt>
                <c:pt idx="230">
                  <c:v>43525</c:v>
                </c:pt>
                <c:pt idx="231">
                  <c:v>43556</c:v>
                </c:pt>
                <c:pt idx="232">
                  <c:v>43586</c:v>
                </c:pt>
                <c:pt idx="233">
                  <c:v>43617</c:v>
                </c:pt>
                <c:pt idx="234">
                  <c:v>43647</c:v>
                </c:pt>
                <c:pt idx="235">
                  <c:v>43678</c:v>
                </c:pt>
                <c:pt idx="236">
                  <c:v>43709</c:v>
                </c:pt>
                <c:pt idx="237">
                  <c:v>43739</c:v>
                </c:pt>
                <c:pt idx="238">
                  <c:v>43770</c:v>
                </c:pt>
                <c:pt idx="239">
                  <c:v>43800</c:v>
                </c:pt>
                <c:pt idx="240">
                  <c:v>43831</c:v>
                </c:pt>
                <c:pt idx="241">
                  <c:v>43862</c:v>
                </c:pt>
                <c:pt idx="242">
                  <c:v>43891</c:v>
                </c:pt>
                <c:pt idx="243">
                  <c:v>43922</c:v>
                </c:pt>
                <c:pt idx="244">
                  <c:v>43952</c:v>
                </c:pt>
                <c:pt idx="245">
                  <c:v>43983</c:v>
                </c:pt>
                <c:pt idx="246">
                  <c:v>44013</c:v>
                </c:pt>
                <c:pt idx="247">
                  <c:v>44044</c:v>
                </c:pt>
                <c:pt idx="248">
                  <c:v>44075</c:v>
                </c:pt>
                <c:pt idx="249">
                  <c:v>44105</c:v>
                </c:pt>
                <c:pt idx="250">
                  <c:v>44136</c:v>
                </c:pt>
                <c:pt idx="251">
                  <c:v>44166</c:v>
                </c:pt>
                <c:pt idx="252">
                  <c:v>44197</c:v>
                </c:pt>
                <c:pt idx="253">
                  <c:v>44228</c:v>
                </c:pt>
                <c:pt idx="254">
                  <c:v>44256</c:v>
                </c:pt>
                <c:pt idx="255">
                  <c:v>44287</c:v>
                </c:pt>
                <c:pt idx="256">
                  <c:v>44317</c:v>
                </c:pt>
                <c:pt idx="257">
                  <c:v>44348</c:v>
                </c:pt>
                <c:pt idx="258">
                  <c:v>44378</c:v>
                </c:pt>
                <c:pt idx="259">
                  <c:v>44409</c:v>
                </c:pt>
                <c:pt idx="260">
                  <c:v>44440</c:v>
                </c:pt>
                <c:pt idx="261">
                  <c:v>44470</c:v>
                </c:pt>
                <c:pt idx="262">
                  <c:v>44501</c:v>
                </c:pt>
                <c:pt idx="263">
                  <c:v>44531</c:v>
                </c:pt>
                <c:pt idx="264">
                  <c:v>44562</c:v>
                </c:pt>
                <c:pt idx="265">
                  <c:v>44593</c:v>
                </c:pt>
                <c:pt idx="266">
                  <c:v>44621</c:v>
                </c:pt>
                <c:pt idx="267">
                  <c:v>44652</c:v>
                </c:pt>
                <c:pt idx="268">
                  <c:v>44682</c:v>
                </c:pt>
                <c:pt idx="269">
                  <c:v>44713</c:v>
                </c:pt>
                <c:pt idx="270">
                  <c:v>44743</c:v>
                </c:pt>
                <c:pt idx="271">
                  <c:v>44774</c:v>
                </c:pt>
                <c:pt idx="272">
                  <c:v>44805</c:v>
                </c:pt>
                <c:pt idx="273">
                  <c:v>44835</c:v>
                </c:pt>
                <c:pt idx="274">
                  <c:v>44866</c:v>
                </c:pt>
                <c:pt idx="275">
                  <c:v>44896</c:v>
                </c:pt>
                <c:pt idx="276">
                  <c:v>44927</c:v>
                </c:pt>
                <c:pt idx="277">
                  <c:v>44958</c:v>
                </c:pt>
                <c:pt idx="278">
                  <c:v>44986</c:v>
                </c:pt>
                <c:pt idx="279">
                  <c:v>45017</c:v>
                </c:pt>
                <c:pt idx="280">
                  <c:v>45047</c:v>
                </c:pt>
                <c:pt idx="281">
                  <c:v>45078</c:v>
                </c:pt>
                <c:pt idx="282">
                  <c:v>45108</c:v>
                </c:pt>
                <c:pt idx="283">
                  <c:v>45139</c:v>
                </c:pt>
                <c:pt idx="284">
                  <c:v>45170</c:v>
                </c:pt>
                <c:pt idx="285">
                  <c:v>45200</c:v>
                </c:pt>
                <c:pt idx="286">
                  <c:v>45231</c:v>
                </c:pt>
                <c:pt idx="287">
                  <c:v>45261</c:v>
                </c:pt>
                <c:pt idx="288">
                  <c:v>45292</c:v>
                </c:pt>
                <c:pt idx="289">
                  <c:v>45323</c:v>
                </c:pt>
                <c:pt idx="290">
                  <c:v>45352</c:v>
                </c:pt>
                <c:pt idx="291">
                  <c:v>45383</c:v>
                </c:pt>
                <c:pt idx="292">
                  <c:v>45413</c:v>
                </c:pt>
                <c:pt idx="293">
                  <c:v>45444</c:v>
                </c:pt>
              </c:numCache>
            </c:numRef>
          </c:cat>
          <c:val>
            <c:numRef>
              <c:f>'日経平均（データ）'!$K$8:$K$301</c:f>
              <c:numCache>
                <c:formatCode>#,##0_);[Red]\(#,##0\)</c:formatCode>
                <c:ptCount val="294"/>
                <c:pt idx="0">
                  <c:v>10000</c:v>
                </c:pt>
                <c:pt idx="1">
                  <c:v>20000</c:v>
                </c:pt>
                <c:pt idx="2">
                  <c:v>30000</c:v>
                </c:pt>
                <c:pt idx="3">
                  <c:v>40000</c:v>
                </c:pt>
                <c:pt idx="4">
                  <c:v>50000</c:v>
                </c:pt>
                <c:pt idx="5">
                  <c:v>60000</c:v>
                </c:pt>
                <c:pt idx="6">
                  <c:v>70000</c:v>
                </c:pt>
                <c:pt idx="7">
                  <c:v>80000</c:v>
                </c:pt>
                <c:pt idx="8">
                  <c:v>90000</c:v>
                </c:pt>
                <c:pt idx="9">
                  <c:v>100000</c:v>
                </c:pt>
                <c:pt idx="10">
                  <c:v>110000</c:v>
                </c:pt>
                <c:pt idx="11">
                  <c:v>120000</c:v>
                </c:pt>
                <c:pt idx="12">
                  <c:v>130000</c:v>
                </c:pt>
                <c:pt idx="13">
                  <c:v>140000</c:v>
                </c:pt>
                <c:pt idx="14">
                  <c:v>150000</c:v>
                </c:pt>
                <c:pt idx="15">
                  <c:v>160000</c:v>
                </c:pt>
                <c:pt idx="16">
                  <c:v>170000</c:v>
                </c:pt>
                <c:pt idx="17">
                  <c:v>180000</c:v>
                </c:pt>
                <c:pt idx="18">
                  <c:v>190000</c:v>
                </c:pt>
                <c:pt idx="19">
                  <c:v>200000</c:v>
                </c:pt>
                <c:pt idx="20">
                  <c:v>210000</c:v>
                </c:pt>
                <c:pt idx="21">
                  <c:v>220000</c:v>
                </c:pt>
                <c:pt idx="22">
                  <c:v>230000</c:v>
                </c:pt>
                <c:pt idx="23">
                  <c:v>240000</c:v>
                </c:pt>
                <c:pt idx="24">
                  <c:v>250000</c:v>
                </c:pt>
                <c:pt idx="25">
                  <c:v>260000</c:v>
                </c:pt>
                <c:pt idx="26">
                  <c:v>270000</c:v>
                </c:pt>
                <c:pt idx="27">
                  <c:v>280000</c:v>
                </c:pt>
                <c:pt idx="28">
                  <c:v>290000</c:v>
                </c:pt>
                <c:pt idx="29">
                  <c:v>300000</c:v>
                </c:pt>
                <c:pt idx="30">
                  <c:v>310000</c:v>
                </c:pt>
                <c:pt idx="31">
                  <c:v>320000</c:v>
                </c:pt>
                <c:pt idx="32">
                  <c:v>330000</c:v>
                </c:pt>
                <c:pt idx="33">
                  <c:v>340000</c:v>
                </c:pt>
                <c:pt idx="34">
                  <c:v>350000</c:v>
                </c:pt>
                <c:pt idx="35">
                  <c:v>360000</c:v>
                </c:pt>
                <c:pt idx="36">
                  <c:v>370000</c:v>
                </c:pt>
                <c:pt idx="37">
                  <c:v>380000</c:v>
                </c:pt>
                <c:pt idx="38">
                  <c:v>390000</c:v>
                </c:pt>
                <c:pt idx="39">
                  <c:v>400000</c:v>
                </c:pt>
                <c:pt idx="40">
                  <c:v>410000</c:v>
                </c:pt>
                <c:pt idx="41">
                  <c:v>420000</c:v>
                </c:pt>
                <c:pt idx="42">
                  <c:v>430000</c:v>
                </c:pt>
                <c:pt idx="43">
                  <c:v>440000</c:v>
                </c:pt>
                <c:pt idx="44">
                  <c:v>450000</c:v>
                </c:pt>
                <c:pt idx="45">
                  <c:v>460000</c:v>
                </c:pt>
                <c:pt idx="46">
                  <c:v>470000</c:v>
                </c:pt>
                <c:pt idx="47">
                  <c:v>480000</c:v>
                </c:pt>
                <c:pt idx="48">
                  <c:v>490000</c:v>
                </c:pt>
                <c:pt idx="49">
                  <c:v>500000</c:v>
                </c:pt>
                <c:pt idx="50">
                  <c:v>510000</c:v>
                </c:pt>
                <c:pt idx="51">
                  <c:v>520000</c:v>
                </c:pt>
                <c:pt idx="52">
                  <c:v>530000</c:v>
                </c:pt>
                <c:pt idx="53">
                  <c:v>540000</c:v>
                </c:pt>
                <c:pt idx="54">
                  <c:v>550000</c:v>
                </c:pt>
                <c:pt idx="55">
                  <c:v>560000</c:v>
                </c:pt>
                <c:pt idx="56">
                  <c:v>570000</c:v>
                </c:pt>
                <c:pt idx="57">
                  <c:v>580000</c:v>
                </c:pt>
                <c:pt idx="58">
                  <c:v>590000</c:v>
                </c:pt>
                <c:pt idx="59">
                  <c:v>600000</c:v>
                </c:pt>
                <c:pt idx="60">
                  <c:v>610000</c:v>
                </c:pt>
                <c:pt idx="61">
                  <c:v>620000</c:v>
                </c:pt>
                <c:pt idx="62">
                  <c:v>630000</c:v>
                </c:pt>
                <c:pt idx="63">
                  <c:v>640000</c:v>
                </c:pt>
                <c:pt idx="64">
                  <c:v>650000</c:v>
                </c:pt>
                <c:pt idx="65">
                  <c:v>660000</c:v>
                </c:pt>
                <c:pt idx="66">
                  <c:v>670000</c:v>
                </c:pt>
                <c:pt idx="67">
                  <c:v>680000</c:v>
                </c:pt>
                <c:pt idx="68">
                  <c:v>690000</c:v>
                </c:pt>
                <c:pt idx="69">
                  <c:v>700000</c:v>
                </c:pt>
                <c:pt idx="70">
                  <c:v>710000</c:v>
                </c:pt>
                <c:pt idx="71">
                  <c:v>720000</c:v>
                </c:pt>
                <c:pt idx="72">
                  <c:v>730000</c:v>
                </c:pt>
                <c:pt idx="73">
                  <c:v>740000</c:v>
                </c:pt>
                <c:pt idx="74">
                  <c:v>750000</c:v>
                </c:pt>
                <c:pt idx="75">
                  <c:v>760000</c:v>
                </c:pt>
                <c:pt idx="76">
                  <c:v>770000</c:v>
                </c:pt>
                <c:pt idx="77">
                  <c:v>780000</c:v>
                </c:pt>
                <c:pt idx="78">
                  <c:v>790000</c:v>
                </c:pt>
                <c:pt idx="79">
                  <c:v>800000</c:v>
                </c:pt>
                <c:pt idx="80">
                  <c:v>810000</c:v>
                </c:pt>
                <c:pt idx="81">
                  <c:v>820000</c:v>
                </c:pt>
                <c:pt idx="82">
                  <c:v>830000</c:v>
                </c:pt>
                <c:pt idx="83">
                  <c:v>840000</c:v>
                </c:pt>
                <c:pt idx="84">
                  <c:v>850000</c:v>
                </c:pt>
                <c:pt idx="85">
                  <c:v>860000</c:v>
                </c:pt>
                <c:pt idx="86">
                  <c:v>870000</c:v>
                </c:pt>
                <c:pt idx="87">
                  <c:v>880000</c:v>
                </c:pt>
                <c:pt idx="88">
                  <c:v>890000</c:v>
                </c:pt>
                <c:pt idx="89">
                  <c:v>900000</c:v>
                </c:pt>
                <c:pt idx="90">
                  <c:v>910000</c:v>
                </c:pt>
                <c:pt idx="91">
                  <c:v>920000</c:v>
                </c:pt>
                <c:pt idx="92">
                  <c:v>930000</c:v>
                </c:pt>
                <c:pt idx="93">
                  <c:v>940000</c:v>
                </c:pt>
                <c:pt idx="94">
                  <c:v>950000</c:v>
                </c:pt>
                <c:pt idx="95">
                  <c:v>960000</c:v>
                </c:pt>
                <c:pt idx="96">
                  <c:v>970000</c:v>
                </c:pt>
                <c:pt idx="97">
                  <c:v>980000</c:v>
                </c:pt>
                <c:pt idx="98">
                  <c:v>990000</c:v>
                </c:pt>
                <c:pt idx="99">
                  <c:v>1000000</c:v>
                </c:pt>
                <c:pt idx="100">
                  <c:v>1010000</c:v>
                </c:pt>
                <c:pt idx="101">
                  <c:v>1020000</c:v>
                </c:pt>
                <c:pt idx="102">
                  <c:v>1030000</c:v>
                </c:pt>
                <c:pt idx="103">
                  <c:v>1040000</c:v>
                </c:pt>
                <c:pt idx="104">
                  <c:v>1050000</c:v>
                </c:pt>
                <c:pt idx="105">
                  <c:v>1060000</c:v>
                </c:pt>
                <c:pt idx="106">
                  <c:v>1070000</c:v>
                </c:pt>
                <c:pt idx="107">
                  <c:v>1080000</c:v>
                </c:pt>
                <c:pt idx="108">
                  <c:v>1090000</c:v>
                </c:pt>
                <c:pt idx="109">
                  <c:v>1100000</c:v>
                </c:pt>
                <c:pt idx="110">
                  <c:v>1110000</c:v>
                </c:pt>
                <c:pt idx="111">
                  <c:v>1120000</c:v>
                </c:pt>
                <c:pt idx="112">
                  <c:v>1130000</c:v>
                </c:pt>
                <c:pt idx="113">
                  <c:v>1140000</c:v>
                </c:pt>
                <c:pt idx="114">
                  <c:v>1150000</c:v>
                </c:pt>
                <c:pt idx="115">
                  <c:v>1160000</c:v>
                </c:pt>
                <c:pt idx="116">
                  <c:v>1170000</c:v>
                </c:pt>
                <c:pt idx="117">
                  <c:v>1180000</c:v>
                </c:pt>
                <c:pt idx="118">
                  <c:v>1190000</c:v>
                </c:pt>
                <c:pt idx="119">
                  <c:v>1200000</c:v>
                </c:pt>
                <c:pt idx="120">
                  <c:v>1210000</c:v>
                </c:pt>
                <c:pt idx="121">
                  <c:v>1220000</c:v>
                </c:pt>
                <c:pt idx="122">
                  <c:v>1230000</c:v>
                </c:pt>
                <c:pt idx="123">
                  <c:v>1240000</c:v>
                </c:pt>
                <c:pt idx="124">
                  <c:v>1250000</c:v>
                </c:pt>
                <c:pt idx="125">
                  <c:v>1260000</c:v>
                </c:pt>
                <c:pt idx="126">
                  <c:v>1270000</c:v>
                </c:pt>
                <c:pt idx="127">
                  <c:v>1280000</c:v>
                </c:pt>
                <c:pt idx="128">
                  <c:v>1290000</c:v>
                </c:pt>
                <c:pt idx="129">
                  <c:v>1300000</c:v>
                </c:pt>
                <c:pt idx="130">
                  <c:v>1310000</c:v>
                </c:pt>
                <c:pt idx="131">
                  <c:v>1320000</c:v>
                </c:pt>
                <c:pt idx="132">
                  <c:v>1330000</c:v>
                </c:pt>
                <c:pt idx="133">
                  <c:v>1340000</c:v>
                </c:pt>
                <c:pt idx="134">
                  <c:v>1350000</c:v>
                </c:pt>
                <c:pt idx="135">
                  <c:v>1360000</c:v>
                </c:pt>
                <c:pt idx="136">
                  <c:v>1370000</c:v>
                </c:pt>
                <c:pt idx="137">
                  <c:v>1380000</c:v>
                </c:pt>
                <c:pt idx="138">
                  <c:v>1390000</c:v>
                </c:pt>
                <c:pt idx="139">
                  <c:v>1400000</c:v>
                </c:pt>
                <c:pt idx="140">
                  <c:v>1410000</c:v>
                </c:pt>
                <c:pt idx="141">
                  <c:v>1420000</c:v>
                </c:pt>
                <c:pt idx="142">
                  <c:v>1430000</c:v>
                </c:pt>
                <c:pt idx="143">
                  <c:v>1440000</c:v>
                </c:pt>
                <c:pt idx="144">
                  <c:v>1450000</c:v>
                </c:pt>
                <c:pt idx="145">
                  <c:v>1460000</c:v>
                </c:pt>
                <c:pt idx="146">
                  <c:v>1470000</c:v>
                </c:pt>
                <c:pt idx="147">
                  <c:v>1480000</c:v>
                </c:pt>
                <c:pt idx="148">
                  <c:v>1490000</c:v>
                </c:pt>
                <c:pt idx="149">
                  <c:v>1500000</c:v>
                </c:pt>
                <c:pt idx="150">
                  <c:v>1510000</c:v>
                </c:pt>
                <c:pt idx="151">
                  <c:v>1520000</c:v>
                </c:pt>
                <c:pt idx="152">
                  <c:v>1530000</c:v>
                </c:pt>
                <c:pt idx="153">
                  <c:v>1540000</c:v>
                </c:pt>
                <c:pt idx="154">
                  <c:v>1550000</c:v>
                </c:pt>
                <c:pt idx="155">
                  <c:v>1560000</c:v>
                </c:pt>
                <c:pt idx="156">
                  <c:v>1570000</c:v>
                </c:pt>
                <c:pt idx="157">
                  <c:v>1580000</c:v>
                </c:pt>
                <c:pt idx="158">
                  <c:v>1590000</c:v>
                </c:pt>
                <c:pt idx="159">
                  <c:v>1600000</c:v>
                </c:pt>
                <c:pt idx="160">
                  <c:v>1610000</c:v>
                </c:pt>
                <c:pt idx="161">
                  <c:v>1620000</c:v>
                </c:pt>
                <c:pt idx="162">
                  <c:v>1630000</c:v>
                </c:pt>
                <c:pt idx="163">
                  <c:v>1640000</c:v>
                </c:pt>
                <c:pt idx="164">
                  <c:v>1650000</c:v>
                </c:pt>
                <c:pt idx="165">
                  <c:v>1660000</c:v>
                </c:pt>
                <c:pt idx="166">
                  <c:v>1670000</c:v>
                </c:pt>
                <c:pt idx="167">
                  <c:v>1680000</c:v>
                </c:pt>
                <c:pt idx="168">
                  <c:v>1690000</c:v>
                </c:pt>
                <c:pt idx="169">
                  <c:v>1700000</c:v>
                </c:pt>
                <c:pt idx="170">
                  <c:v>1710000</c:v>
                </c:pt>
                <c:pt idx="171">
                  <c:v>1720000</c:v>
                </c:pt>
                <c:pt idx="172">
                  <c:v>1730000</c:v>
                </c:pt>
                <c:pt idx="173">
                  <c:v>1740000</c:v>
                </c:pt>
                <c:pt idx="174">
                  <c:v>1750000</c:v>
                </c:pt>
                <c:pt idx="175">
                  <c:v>1760000</c:v>
                </c:pt>
                <c:pt idx="176">
                  <c:v>1770000</c:v>
                </c:pt>
                <c:pt idx="177">
                  <c:v>1780000</c:v>
                </c:pt>
                <c:pt idx="178">
                  <c:v>1790000</c:v>
                </c:pt>
                <c:pt idx="179">
                  <c:v>1800000</c:v>
                </c:pt>
                <c:pt idx="180">
                  <c:v>1810000</c:v>
                </c:pt>
                <c:pt idx="181">
                  <c:v>1820000</c:v>
                </c:pt>
                <c:pt idx="182">
                  <c:v>1830000</c:v>
                </c:pt>
                <c:pt idx="183">
                  <c:v>1840000</c:v>
                </c:pt>
                <c:pt idx="184">
                  <c:v>1850000</c:v>
                </c:pt>
                <c:pt idx="185">
                  <c:v>1860000</c:v>
                </c:pt>
                <c:pt idx="186">
                  <c:v>1870000</c:v>
                </c:pt>
                <c:pt idx="187">
                  <c:v>1880000</c:v>
                </c:pt>
                <c:pt idx="188">
                  <c:v>1890000</c:v>
                </c:pt>
                <c:pt idx="189">
                  <c:v>1900000</c:v>
                </c:pt>
                <c:pt idx="190">
                  <c:v>1910000</c:v>
                </c:pt>
                <c:pt idx="191">
                  <c:v>1920000</c:v>
                </c:pt>
                <c:pt idx="192">
                  <c:v>1930000</c:v>
                </c:pt>
                <c:pt idx="193">
                  <c:v>1940000</c:v>
                </c:pt>
                <c:pt idx="194">
                  <c:v>1950000</c:v>
                </c:pt>
                <c:pt idx="195">
                  <c:v>1960000</c:v>
                </c:pt>
                <c:pt idx="196">
                  <c:v>1970000</c:v>
                </c:pt>
                <c:pt idx="197">
                  <c:v>1980000</c:v>
                </c:pt>
                <c:pt idx="198">
                  <c:v>1990000</c:v>
                </c:pt>
                <c:pt idx="199">
                  <c:v>2000000</c:v>
                </c:pt>
                <c:pt idx="200">
                  <c:v>2010000</c:v>
                </c:pt>
                <c:pt idx="201">
                  <c:v>2020000</c:v>
                </c:pt>
                <c:pt idx="202">
                  <c:v>2030000</c:v>
                </c:pt>
                <c:pt idx="203">
                  <c:v>2040000</c:v>
                </c:pt>
                <c:pt idx="204">
                  <c:v>2050000</c:v>
                </c:pt>
                <c:pt idx="205">
                  <c:v>2060000</c:v>
                </c:pt>
                <c:pt idx="206">
                  <c:v>2070000</c:v>
                </c:pt>
                <c:pt idx="207">
                  <c:v>2080000</c:v>
                </c:pt>
                <c:pt idx="208">
                  <c:v>2090000</c:v>
                </c:pt>
                <c:pt idx="209">
                  <c:v>2100000</c:v>
                </c:pt>
                <c:pt idx="210">
                  <c:v>2110000</c:v>
                </c:pt>
                <c:pt idx="211">
                  <c:v>2120000</c:v>
                </c:pt>
                <c:pt idx="212">
                  <c:v>2130000</c:v>
                </c:pt>
                <c:pt idx="213">
                  <c:v>2140000</c:v>
                </c:pt>
                <c:pt idx="214">
                  <c:v>2150000</c:v>
                </c:pt>
                <c:pt idx="215">
                  <c:v>2160000</c:v>
                </c:pt>
                <c:pt idx="216">
                  <c:v>2170000</c:v>
                </c:pt>
                <c:pt idx="217">
                  <c:v>2180000</c:v>
                </c:pt>
                <c:pt idx="218">
                  <c:v>2190000</c:v>
                </c:pt>
                <c:pt idx="219">
                  <c:v>2200000</c:v>
                </c:pt>
                <c:pt idx="220">
                  <c:v>2210000</c:v>
                </c:pt>
                <c:pt idx="221">
                  <c:v>2220000</c:v>
                </c:pt>
                <c:pt idx="222">
                  <c:v>2230000</c:v>
                </c:pt>
                <c:pt idx="223">
                  <c:v>2240000</c:v>
                </c:pt>
                <c:pt idx="224">
                  <c:v>2250000</c:v>
                </c:pt>
                <c:pt idx="225">
                  <c:v>2260000</c:v>
                </c:pt>
                <c:pt idx="226">
                  <c:v>2270000</c:v>
                </c:pt>
                <c:pt idx="227">
                  <c:v>2280000</c:v>
                </c:pt>
                <c:pt idx="228">
                  <c:v>2290000</c:v>
                </c:pt>
                <c:pt idx="229">
                  <c:v>2300000</c:v>
                </c:pt>
                <c:pt idx="230">
                  <c:v>2310000</c:v>
                </c:pt>
                <c:pt idx="231">
                  <c:v>2320000</c:v>
                </c:pt>
                <c:pt idx="232">
                  <c:v>2330000</c:v>
                </c:pt>
                <c:pt idx="233">
                  <c:v>2340000</c:v>
                </c:pt>
                <c:pt idx="234">
                  <c:v>2350000</c:v>
                </c:pt>
                <c:pt idx="235">
                  <c:v>2360000</c:v>
                </c:pt>
                <c:pt idx="236">
                  <c:v>2370000</c:v>
                </c:pt>
                <c:pt idx="237">
                  <c:v>2380000</c:v>
                </c:pt>
                <c:pt idx="238">
                  <c:v>2390000</c:v>
                </c:pt>
                <c:pt idx="239">
                  <c:v>2400000</c:v>
                </c:pt>
                <c:pt idx="240">
                  <c:v>2410000</c:v>
                </c:pt>
                <c:pt idx="241">
                  <c:v>2420000</c:v>
                </c:pt>
                <c:pt idx="242">
                  <c:v>2430000</c:v>
                </c:pt>
                <c:pt idx="243">
                  <c:v>2440000</c:v>
                </c:pt>
                <c:pt idx="244">
                  <c:v>2450000</c:v>
                </c:pt>
                <c:pt idx="245">
                  <c:v>2460000</c:v>
                </c:pt>
                <c:pt idx="246">
                  <c:v>2470000</c:v>
                </c:pt>
                <c:pt idx="247">
                  <c:v>2480000</c:v>
                </c:pt>
                <c:pt idx="248">
                  <c:v>2490000</c:v>
                </c:pt>
                <c:pt idx="249">
                  <c:v>2500000</c:v>
                </c:pt>
                <c:pt idx="250">
                  <c:v>2510000</c:v>
                </c:pt>
                <c:pt idx="251">
                  <c:v>2520000</c:v>
                </c:pt>
                <c:pt idx="252">
                  <c:v>2530000</c:v>
                </c:pt>
                <c:pt idx="253">
                  <c:v>2540000</c:v>
                </c:pt>
                <c:pt idx="254">
                  <c:v>2550000</c:v>
                </c:pt>
                <c:pt idx="255">
                  <c:v>2560000</c:v>
                </c:pt>
                <c:pt idx="256">
                  <c:v>2570000</c:v>
                </c:pt>
                <c:pt idx="257">
                  <c:v>2580000</c:v>
                </c:pt>
                <c:pt idx="258">
                  <c:v>2590000</c:v>
                </c:pt>
                <c:pt idx="259">
                  <c:v>2600000</c:v>
                </c:pt>
                <c:pt idx="260">
                  <c:v>2610000</c:v>
                </c:pt>
                <c:pt idx="261">
                  <c:v>2620000</c:v>
                </c:pt>
                <c:pt idx="262">
                  <c:v>2630000</c:v>
                </c:pt>
                <c:pt idx="263">
                  <c:v>2640000</c:v>
                </c:pt>
                <c:pt idx="264">
                  <c:v>2650000</c:v>
                </c:pt>
                <c:pt idx="265">
                  <c:v>2660000</c:v>
                </c:pt>
                <c:pt idx="266">
                  <c:v>2670000</c:v>
                </c:pt>
                <c:pt idx="267">
                  <c:v>2680000</c:v>
                </c:pt>
                <c:pt idx="268">
                  <c:v>2690000</c:v>
                </c:pt>
                <c:pt idx="269">
                  <c:v>2700000</c:v>
                </c:pt>
                <c:pt idx="270">
                  <c:v>2710000</c:v>
                </c:pt>
                <c:pt idx="271">
                  <c:v>2720000</c:v>
                </c:pt>
                <c:pt idx="272">
                  <c:v>2730000</c:v>
                </c:pt>
                <c:pt idx="273">
                  <c:v>2740000</c:v>
                </c:pt>
                <c:pt idx="274">
                  <c:v>2750000</c:v>
                </c:pt>
                <c:pt idx="275">
                  <c:v>2760000</c:v>
                </c:pt>
                <c:pt idx="276">
                  <c:v>2770000</c:v>
                </c:pt>
                <c:pt idx="277">
                  <c:v>2780000</c:v>
                </c:pt>
                <c:pt idx="278">
                  <c:v>2790000</c:v>
                </c:pt>
                <c:pt idx="279">
                  <c:v>2800000</c:v>
                </c:pt>
                <c:pt idx="280">
                  <c:v>2810000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714-462E-9FEC-A8B1A91952C0}"/>
            </c:ext>
          </c:extLst>
        </c:ser>
        <c:ser>
          <c:idx val="2"/>
          <c:order val="2"/>
          <c:tx>
            <c:v>積立金評価</c:v>
          </c:tx>
          <c:spPr>
            <a:solidFill>
              <a:schemeClr val="accent4"/>
            </a:solidFill>
            <a:ln>
              <a:noFill/>
            </a:ln>
            <a:effectLst/>
          </c:spPr>
          <c:cat>
            <c:numRef>
              <c:f>'日経平均（データ）'!$B$8:$B$301</c:f>
              <c:numCache>
                <c:formatCode>m/d/yyyy</c:formatCode>
                <c:ptCount val="294"/>
                <c:pt idx="0">
                  <c:v>36526</c:v>
                </c:pt>
                <c:pt idx="1">
                  <c:v>36557</c:v>
                </c:pt>
                <c:pt idx="2">
                  <c:v>36586</c:v>
                </c:pt>
                <c:pt idx="3">
                  <c:v>36617</c:v>
                </c:pt>
                <c:pt idx="4">
                  <c:v>36647</c:v>
                </c:pt>
                <c:pt idx="5">
                  <c:v>36678</c:v>
                </c:pt>
                <c:pt idx="6">
                  <c:v>36708</c:v>
                </c:pt>
                <c:pt idx="7">
                  <c:v>36739</c:v>
                </c:pt>
                <c:pt idx="8">
                  <c:v>36770</c:v>
                </c:pt>
                <c:pt idx="9">
                  <c:v>36800</c:v>
                </c:pt>
                <c:pt idx="10">
                  <c:v>36831</c:v>
                </c:pt>
                <c:pt idx="11">
                  <c:v>36861</c:v>
                </c:pt>
                <c:pt idx="12">
                  <c:v>36892</c:v>
                </c:pt>
                <c:pt idx="13">
                  <c:v>36923</c:v>
                </c:pt>
                <c:pt idx="14">
                  <c:v>36951</c:v>
                </c:pt>
                <c:pt idx="15">
                  <c:v>36982</c:v>
                </c:pt>
                <c:pt idx="16">
                  <c:v>37012</c:v>
                </c:pt>
                <c:pt idx="17">
                  <c:v>37043</c:v>
                </c:pt>
                <c:pt idx="18">
                  <c:v>37073</c:v>
                </c:pt>
                <c:pt idx="19">
                  <c:v>37104</c:v>
                </c:pt>
                <c:pt idx="20">
                  <c:v>37135</c:v>
                </c:pt>
                <c:pt idx="21">
                  <c:v>37165</c:v>
                </c:pt>
                <c:pt idx="22">
                  <c:v>37196</c:v>
                </c:pt>
                <c:pt idx="23">
                  <c:v>37226</c:v>
                </c:pt>
                <c:pt idx="24">
                  <c:v>37257</c:v>
                </c:pt>
                <c:pt idx="25">
                  <c:v>37288</c:v>
                </c:pt>
                <c:pt idx="26">
                  <c:v>37316</c:v>
                </c:pt>
                <c:pt idx="27">
                  <c:v>37347</c:v>
                </c:pt>
                <c:pt idx="28">
                  <c:v>37377</c:v>
                </c:pt>
                <c:pt idx="29">
                  <c:v>37408</c:v>
                </c:pt>
                <c:pt idx="30">
                  <c:v>37438</c:v>
                </c:pt>
                <c:pt idx="31">
                  <c:v>37469</c:v>
                </c:pt>
                <c:pt idx="32">
                  <c:v>37500</c:v>
                </c:pt>
                <c:pt idx="33">
                  <c:v>37530</c:v>
                </c:pt>
                <c:pt idx="34">
                  <c:v>37561</c:v>
                </c:pt>
                <c:pt idx="35">
                  <c:v>37591</c:v>
                </c:pt>
                <c:pt idx="36">
                  <c:v>37622</c:v>
                </c:pt>
                <c:pt idx="37">
                  <c:v>37653</c:v>
                </c:pt>
                <c:pt idx="38">
                  <c:v>37681</c:v>
                </c:pt>
                <c:pt idx="39">
                  <c:v>37712</c:v>
                </c:pt>
                <c:pt idx="40">
                  <c:v>37742</c:v>
                </c:pt>
                <c:pt idx="41">
                  <c:v>37773</c:v>
                </c:pt>
                <c:pt idx="42">
                  <c:v>37803</c:v>
                </c:pt>
                <c:pt idx="43">
                  <c:v>37834</c:v>
                </c:pt>
                <c:pt idx="44">
                  <c:v>37865</c:v>
                </c:pt>
                <c:pt idx="45">
                  <c:v>37895</c:v>
                </c:pt>
                <c:pt idx="46">
                  <c:v>37926</c:v>
                </c:pt>
                <c:pt idx="47">
                  <c:v>37956</c:v>
                </c:pt>
                <c:pt idx="48">
                  <c:v>37987</c:v>
                </c:pt>
                <c:pt idx="49">
                  <c:v>38018</c:v>
                </c:pt>
                <c:pt idx="50">
                  <c:v>38047</c:v>
                </c:pt>
                <c:pt idx="51">
                  <c:v>38078</c:v>
                </c:pt>
                <c:pt idx="52">
                  <c:v>38108</c:v>
                </c:pt>
                <c:pt idx="53">
                  <c:v>38139</c:v>
                </c:pt>
                <c:pt idx="54">
                  <c:v>38169</c:v>
                </c:pt>
                <c:pt idx="55">
                  <c:v>38200</c:v>
                </c:pt>
                <c:pt idx="56">
                  <c:v>38231</c:v>
                </c:pt>
                <c:pt idx="57">
                  <c:v>38261</c:v>
                </c:pt>
                <c:pt idx="58">
                  <c:v>38292</c:v>
                </c:pt>
                <c:pt idx="59">
                  <c:v>38322</c:v>
                </c:pt>
                <c:pt idx="60">
                  <c:v>38353</c:v>
                </c:pt>
                <c:pt idx="61">
                  <c:v>38384</c:v>
                </c:pt>
                <c:pt idx="62">
                  <c:v>38412</c:v>
                </c:pt>
                <c:pt idx="63">
                  <c:v>38443</c:v>
                </c:pt>
                <c:pt idx="64">
                  <c:v>38473</c:v>
                </c:pt>
                <c:pt idx="65">
                  <c:v>38504</c:v>
                </c:pt>
                <c:pt idx="66">
                  <c:v>38534</c:v>
                </c:pt>
                <c:pt idx="67">
                  <c:v>38565</c:v>
                </c:pt>
                <c:pt idx="68">
                  <c:v>38596</c:v>
                </c:pt>
                <c:pt idx="69">
                  <c:v>38626</c:v>
                </c:pt>
                <c:pt idx="70">
                  <c:v>38657</c:v>
                </c:pt>
                <c:pt idx="71">
                  <c:v>38687</c:v>
                </c:pt>
                <c:pt idx="72">
                  <c:v>38718</c:v>
                </c:pt>
                <c:pt idx="73">
                  <c:v>38749</c:v>
                </c:pt>
                <c:pt idx="74">
                  <c:v>38777</c:v>
                </c:pt>
                <c:pt idx="75">
                  <c:v>38808</c:v>
                </c:pt>
                <c:pt idx="76">
                  <c:v>38838</c:v>
                </c:pt>
                <c:pt idx="77">
                  <c:v>38869</c:v>
                </c:pt>
                <c:pt idx="78">
                  <c:v>38899</c:v>
                </c:pt>
                <c:pt idx="79">
                  <c:v>38930</c:v>
                </c:pt>
                <c:pt idx="80">
                  <c:v>38961</c:v>
                </c:pt>
                <c:pt idx="81">
                  <c:v>38991</c:v>
                </c:pt>
                <c:pt idx="82">
                  <c:v>39022</c:v>
                </c:pt>
                <c:pt idx="83">
                  <c:v>39052</c:v>
                </c:pt>
                <c:pt idx="84">
                  <c:v>39083</c:v>
                </c:pt>
                <c:pt idx="85">
                  <c:v>39114</c:v>
                </c:pt>
                <c:pt idx="86">
                  <c:v>39142</c:v>
                </c:pt>
                <c:pt idx="87">
                  <c:v>39173</c:v>
                </c:pt>
                <c:pt idx="88">
                  <c:v>39203</c:v>
                </c:pt>
                <c:pt idx="89">
                  <c:v>39234</c:v>
                </c:pt>
                <c:pt idx="90">
                  <c:v>39264</c:v>
                </c:pt>
                <c:pt idx="91">
                  <c:v>39295</c:v>
                </c:pt>
                <c:pt idx="92">
                  <c:v>39326</c:v>
                </c:pt>
                <c:pt idx="93">
                  <c:v>39356</c:v>
                </c:pt>
                <c:pt idx="94">
                  <c:v>39387</c:v>
                </c:pt>
                <c:pt idx="95">
                  <c:v>39417</c:v>
                </c:pt>
                <c:pt idx="96">
                  <c:v>39448</c:v>
                </c:pt>
                <c:pt idx="97">
                  <c:v>39479</c:v>
                </c:pt>
                <c:pt idx="98">
                  <c:v>39508</c:v>
                </c:pt>
                <c:pt idx="99">
                  <c:v>39539</c:v>
                </c:pt>
                <c:pt idx="100">
                  <c:v>39569</c:v>
                </c:pt>
                <c:pt idx="101">
                  <c:v>39600</c:v>
                </c:pt>
                <c:pt idx="102">
                  <c:v>39630</c:v>
                </c:pt>
                <c:pt idx="103">
                  <c:v>39661</c:v>
                </c:pt>
                <c:pt idx="104">
                  <c:v>39692</c:v>
                </c:pt>
                <c:pt idx="105">
                  <c:v>39722</c:v>
                </c:pt>
                <c:pt idx="106">
                  <c:v>39753</c:v>
                </c:pt>
                <c:pt idx="107">
                  <c:v>39783</c:v>
                </c:pt>
                <c:pt idx="108">
                  <c:v>39814</c:v>
                </c:pt>
                <c:pt idx="109">
                  <c:v>39845</c:v>
                </c:pt>
                <c:pt idx="110">
                  <c:v>39873</c:v>
                </c:pt>
                <c:pt idx="111">
                  <c:v>39904</c:v>
                </c:pt>
                <c:pt idx="112">
                  <c:v>39934</c:v>
                </c:pt>
                <c:pt idx="113">
                  <c:v>39965</c:v>
                </c:pt>
                <c:pt idx="114">
                  <c:v>39995</c:v>
                </c:pt>
                <c:pt idx="115">
                  <c:v>40026</c:v>
                </c:pt>
                <c:pt idx="116">
                  <c:v>40057</c:v>
                </c:pt>
                <c:pt idx="117">
                  <c:v>40087</c:v>
                </c:pt>
                <c:pt idx="118">
                  <c:v>40118</c:v>
                </c:pt>
                <c:pt idx="119">
                  <c:v>40148</c:v>
                </c:pt>
                <c:pt idx="120">
                  <c:v>40179</c:v>
                </c:pt>
                <c:pt idx="121">
                  <c:v>40210</c:v>
                </c:pt>
                <c:pt idx="122">
                  <c:v>40238</c:v>
                </c:pt>
                <c:pt idx="123">
                  <c:v>40269</c:v>
                </c:pt>
                <c:pt idx="124">
                  <c:v>40299</c:v>
                </c:pt>
                <c:pt idx="125">
                  <c:v>40330</c:v>
                </c:pt>
                <c:pt idx="126">
                  <c:v>40360</c:v>
                </c:pt>
                <c:pt idx="127">
                  <c:v>40391</c:v>
                </c:pt>
                <c:pt idx="128">
                  <c:v>40422</c:v>
                </c:pt>
                <c:pt idx="129">
                  <c:v>40452</c:v>
                </c:pt>
                <c:pt idx="130">
                  <c:v>40483</c:v>
                </c:pt>
                <c:pt idx="131">
                  <c:v>40513</c:v>
                </c:pt>
                <c:pt idx="132">
                  <c:v>40544</c:v>
                </c:pt>
                <c:pt idx="133">
                  <c:v>40575</c:v>
                </c:pt>
                <c:pt idx="134">
                  <c:v>40603</c:v>
                </c:pt>
                <c:pt idx="135">
                  <c:v>40634</c:v>
                </c:pt>
                <c:pt idx="136">
                  <c:v>40664</c:v>
                </c:pt>
                <c:pt idx="137">
                  <c:v>40695</c:v>
                </c:pt>
                <c:pt idx="138">
                  <c:v>40725</c:v>
                </c:pt>
                <c:pt idx="139">
                  <c:v>40756</c:v>
                </c:pt>
                <c:pt idx="140">
                  <c:v>40787</c:v>
                </c:pt>
                <c:pt idx="141">
                  <c:v>40817</c:v>
                </c:pt>
                <c:pt idx="142">
                  <c:v>40848</c:v>
                </c:pt>
                <c:pt idx="143">
                  <c:v>40878</c:v>
                </c:pt>
                <c:pt idx="144">
                  <c:v>40909</c:v>
                </c:pt>
                <c:pt idx="145">
                  <c:v>40940</c:v>
                </c:pt>
                <c:pt idx="146">
                  <c:v>40969</c:v>
                </c:pt>
                <c:pt idx="147">
                  <c:v>41000</c:v>
                </c:pt>
                <c:pt idx="148">
                  <c:v>41030</c:v>
                </c:pt>
                <c:pt idx="149">
                  <c:v>41061</c:v>
                </c:pt>
                <c:pt idx="150">
                  <c:v>41091</c:v>
                </c:pt>
                <c:pt idx="151">
                  <c:v>41122</c:v>
                </c:pt>
                <c:pt idx="152">
                  <c:v>41153</c:v>
                </c:pt>
                <c:pt idx="153">
                  <c:v>41183</c:v>
                </c:pt>
                <c:pt idx="154">
                  <c:v>41214</c:v>
                </c:pt>
                <c:pt idx="155">
                  <c:v>41244</c:v>
                </c:pt>
                <c:pt idx="156">
                  <c:v>41275</c:v>
                </c:pt>
                <c:pt idx="157">
                  <c:v>41306</c:v>
                </c:pt>
                <c:pt idx="158">
                  <c:v>41334</c:v>
                </c:pt>
                <c:pt idx="159">
                  <c:v>41365</c:v>
                </c:pt>
                <c:pt idx="160">
                  <c:v>41395</c:v>
                </c:pt>
                <c:pt idx="161">
                  <c:v>41426</c:v>
                </c:pt>
                <c:pt idx="162">
                  <c:v>41456</c:v>
                </c:pt>
                <c:pt idx="163">
                  <c:v>41487</c:v>
                </c:pt>
                <c:pt idx="164">
                  <c:v>41518</c:v>
                </c:pt>
                <c:pt idx="165">
                  <c:v>41548</c:v>
                </c:pt>
                <c:pt idx="166">
                  <c:v>41579</c:v>
                </c:pt>
                <c:pt idx="167">
                  <c:v>41609</c:v>
                </c:pt>
                <c:pt idx="168">
                  <c:v>41640</c:v>
                </c:pt>
                <c:pt idx="169">
                  <c:v>41671</c:v>
                </c:pt>
                <c:pt idx="170">
                  <c:v>41699</c:v>
                </c:pt>
                <c:pt idx="171">
                  <c:v>41730</c:v>
                </c:pt>
                <c:pt idx="172">
                  <c:v>41760</c:v>
                </c:pt>
                <c:pt idx="173">
                  <c:v>41791</c:v>
                </c:pt>
                <c:pt idx="174">
                  <c:v>41821</c:v>
                </c:pt>
                <c:pt idx="175">
                  <c:v>41852</c:v>
                </c:pt>
                <c:pt idx="176">
                  <c:v>41883</c:v>
                </c:pt>
                <c:pt idx="177">
                  <c:v>41913</c:v>
                </c:pt>
                <c:pt idx="178">
                  <c:v>41944</c:v>
                </c:pt>
                <c:pt idx="179">
                  <c:v>41974</c:v>
                </c:pt>
                <c:pt idx="180">
                  <c:v>42005</c:v>
                </c:pt>
                <c:pt idx="181">
                  <c:v>42036</c:v>
                </c:pt>
                <c:pt idx="182">
                  <c:v>42064</c:v>
                </c:pt>
                <c:pt idx="183">
                  <c:v>42095</c:v>
                </c:pt>
                <c:pt idx="184">
                  <c:v>42125</c:v>
                </c:pt>
                <c:pt idx="185">
                  <c:v>42156</c:v>
                </c:pt>
                <c:pt idx="186">
                  <c:v>42186</c:v>
                </c:pt>
                <c:pt idx="187">
                  <c:v>42217</c:v>
                </c:pt>
                <c:pt idx="188">
                  <c:v>42248</c:v>
                </c:pt>
                <c:pt idx="189">
                  <c:v>42278</c:v>
                </c:pt>
                <c:pt idx="190">
                  <c:v>42309</c:v>
                </c:pt>
                <c:pt idx="191">
                  <c:v>42339</c:v>
                </c:pt>
                <c:pt idx="192">
                  <c:v>42370</c:v>
                </c:pt>
                <c:pt idx="193">
                  <c:v>42401</c:v>
                </c:pt>
                <c:pt idx="194">
                  <c:v>42430</c:v>
                </c:pt>
                <c:pt idx="195">
                  <c:v>42461</c:v>
                </c:pt>
                <c:pt idx="196">
                  <c:v>42491</c:v>
                </c:pt>
                <c:pt idx="197">
                  <c:v>42522</c:v>
                </c:pt>
                <c:pt idx="198">
                  <c:v>42552</c:v>
                </c:pt>
                <c:pt idx="199">
                  <c:v>42583</c:v>
                </c:pt>
                <c:pt idx="200">
                  <c:v>42614</c:v>
                </c:pt>
                <c:pt idx="201">
                  <c:v>42644</c:v>
                </c:pt>
                <c:pt idx="202">
                  <c:v>42675</c:v>
                </c:pt>
                <c:pt idx="203">
                  <c:v>42705</c:v>
                </c:pt>
                <c:pt idx="204">
                  <c:v>42736</c:v>
                </c:pt>
                <c:pt idx="205">
                  <c:v>42767</c:v>
                </c:pt>
                <c:pt idx="206">
                  <c:v>42795</c:v>
                </c:pt>
                <c:pt idx="207">
                  <c:v>42826</c:v>
                </c:pt>
                <c:pt idx="208">
                  <c:v>42856</c:v>
                </c:pt>
                <c:pt idx="209">
                  <c:v>42887</c:v>
                </c:pt>
                <c:pt idx="210">
                  <c:v>42917</c:v>
                </c:pt>
                <c:pt idx="211">
                  <c:v>42948</c:v>
                </c:pt>
                <c:pt idx="212">
                  <c:v>42979</c:v>
                </c:pt>
                <c:pt idx="213">
                  <c:v>43009</c:v>
                </c:pt>
                <c:pt idx="214">
                  <c:v>43040</c:v>
                </c:pt>
                <c:pt idx="215">
                  <c:v>43070</c:v>
                </c:pt>
                <c:pt idx="216">
                  <c:v>43101</c:v>
                </c:pt>
                <c:pt idx="217">
                  <c:v>43132</c:v>
                </c:pt>
                <c:pt idx="218">
                  <c:v>43160</c:v>
                </c:pt>
                <c:pt idx="219">
                  <c:v>43191</c:v>
                </c:pt>
                <c:pt idx="220">
                  <c:v>43221</c:v>
                </c:pt>
                <c:pt idx="221">
                  <c:v>43252</c:v>
                </c:pt>
                <c:pt idx="222">
                  <c:v>43282</c:v>
                </c:pt>
                <c:pt idx="223">
                  <c:v>43313</c:v>
                </c:pt>
                <c:pt idx="224">
                  <c:v>43344</c:v>
                </c:pt>
                <c:pt idx="225">
                  <c:v>43374</c:v>
                </c:pt>
                <c:pt idx="226">
                  <c:v>43405</c:v>
                </c:pt>
                <c:pt idx="227">
                  <c:v>43435</c:v>
                </c:pt>
                <c:pt idx="228">
                  <c:v>43466</c:v>
                </c:pt>
                <c:pt idx="229">
                  <c:v>43497</c:v>
                </c:pt>
                <c:pt idx="230">
                  <c:v>43525</c:v>
                </c:pt>
                <c:pt idx="231">
                  <c:v>43556</c:v>
                </c:pt>
                <c:pt idx="232">
                  <c:v>43586</c:v>
                </c:pt>
                <c:pt idx="233">
                  <c:v>43617</c:v>
                </c:pt>
                <c:pt idx="234">
                  <c:v>43647</c:v>
                </c:pt>
                <c:pt idx="235">
                  <c:v>43678</c:v>
                </c:pt>
                <c:pt idx="236">
                  <c:v>43709</c:v>
                </c:pt>
                <c:pt idx="237">
                  <c:v>43739</c:v>
                </c:pt>
                <c:pt idx="238">
                  <c:v>43770</c:v>
                </c:pt>
                <c:pt idx="239">
                  <c:v>43800</c:v>
                </c:pt>
                <c:pt idx="240">
                  <c:v>43831</c:v>
                </c:pt>
                <c:pt idx="241">
                  <c:v>43862</c:v>
                </c:pt>
                <c:pt idx="242">
                  <c:v>43891</c:v>
                </c:pt>
                <c:pt idx="243">
                  <c:v>43922</c:v>
                </c:pt>
                <c:pt idx="244">
                  <c:v>43952</c:v>
                </c:pt>
                <c:pt idx="245">
                  <c:v>43983</c:v>
                </c:pt>
                <c:pt idx="246">
                  <c:v>44013</c:v>
                </c:pt>
                <c:pt idx="247">
                  <c:v>44044</c:v>
                </c:pt>
                <c:pt idx="248">
                  <c:v>44075</c:v>
                </c:pt>
                <c:pt idx="249">
                  <c:v>44105</c:v>
                </c:pt>
                <c:pt idx="250">
                  <c:v>44136</c:v>
                </c:pt>
                <c:pt idx="251">
                  <c:v>44166</c:v>
                </c:pt>
                <c:pt idx="252">
                  <c:v>44197</c:v>
                </c:pt>
                <c:pt idx="253">
                  <c:v>44228</c:v>
                </c:pt>
                <c:pt idx="254">
                  <c:v>44256</c:v>
                </c:pt>
                <c:pt idx="255">
                  <c:v>44287</c:v>
                </c:pt>
                <c:pt idx="256">
                  <c:v>44317</c:v>
                </c:pt>
                <c:pt idx="257">
                  <c:v>44348</c:v>
                </c:pt>
                <c:pt idx="258">
                  <c:v>44378</c:v>
                </c:pt>
                <c:pt idx="259">
                  <c:v>44409</c:v>
                </c:pt>
                <c:pt idx="260">
                  <c:v>44440</c:v>
                </c:pt>
                <c:pt idx="261">
                  <c:v>44470</c:v>
                </c:pt>
                <c:pt idx="262">
                  <c:v>44501</c:v>
                </c:pt>
                <c:pt idx="263">
                  <c:v>44531</c:v>
                </c:pt>
                <c:pt idx="264">
                  <c:v>44562</c:v>
                </c:pt>
                <c:pt idx="265">
                  <c:v>44593</c:v>
                </c:pt>
                <c:pt idx="266">
                  <c:v>44621</c:v>
                </c:pt>
                <c:pt idx="267">
                  <c:v>44652</c:v>
                </c:pt>
                <c:pt idx="268">
                  <c:v>44682</c:v>
                </c:pt>
                <c:pt idx="269">
                  <c:v>44713</c:v>
                </c:pt>
                <c:pt idx="270">
                  <c:v>44743</c:v>
                </c:pt>
                <c:pt idx="271">
                  <c:v>44774</c:v>
                </c:pt>
                <c:pt idx="272">
                  <c:v>44805</c:v>
                </c:pt>
                <c:pt idx="273">
                  <c:v>44835</c:v>
                </c:pt>
                <c:pt idx="274">
                  <c:v>44866</c:v>
                </c:pt>
                <c:pt idx="275">
                  <c:v>44896</c:v>
                </c:pt>
                <c:pt idx="276">
                  <c:v>44927</c:v>
                </c:pt>
                <c:pt idx="277">
                  <c:v>44958</c:v>
                </c:pt>
                <c:pt idx="278">
                  <c:v>44986</c:v>
                </c:pt>
                <c:pt idx="279">
                  <c:v>45017</c:v>
                </c:pt>
                <c:pt idx="280">
                  <c:v>45047</c:v>
                </c:pt>
                <c:pt idx="281">
                  <c:v>45078</c:v>
                </c:pt>
                <c:pt idx="282">
                  <c:v>45108</c:v>
                </c:pt>
                <c:pt idx="283">
                  <c:v>45139</c:v>
                </c:pt>
                <c:pt idx="284">
                  <c:v>45170</c:v>
                </c:pt>
                <c:pt idx="285">
                  <c:v>45200</c:v>
                </c:pt>
                <c:pt idx="286">
                  <c:v>45231</c:v>
                </c:pt>
                <c:pt idx="287">
                  <c:v>45261</c:v>
                </c:pt>
                <c:pt idx="288">
                  <c:v>45292</c:v>
                </c:pt>
                <c:pt idx="289">
                  <c:v>45323</c:v>
                </c:pt>
                <c:pt idx="290">
                  <c:v>45352</c:v>
                </c:pt>
                <c:pt idx="291">
                  <c:v>45383</c:v>
                </c:pt>
                <c:pt idx="292">
                  <c:v>45413</c:v>
                </c:pt>
                <c:pt idx="293">
                  <c:v>45444</c:v>
                </c:pt>
              </c:numCache>
            </c:numRef>
          </c:cat>
          <c:val>
            <c:numRef>
              <c:f>'日経平均（データ）'!$O$8:$O$301</c:f>
              <c:numCache>
                <c:formatCode>"¥"#,##0_);[Red]\("¥"#,##0\)</c:formatCode>
                <c:ptCount val="294"/>
                <c:pt idx="0">
                  <c:v>10000</c:v>
                </c:pt>
                <c:pt idx="1">
                  <c:v>20214.854885182474</c:v>
                </c:pt>
                <c:pt idx="2">
                  <c:v>30597.487943273143</c:v>
                </c:pt>
                <c:pt idx="3">
                  <c:v>37041.422815100937</c:v>
                </c:pt>
                <c:pt idx="4">
                  <c:v>43659.023242654286</c:v>
                </c:pt>
                <c:pt idx="5">
                  <c:v>56542.278508675416</c:v>
                </c:pt>
                <c:pt idx="6">
                  <c:v>61074.927693758138</c:v>
                </c:pt>
                <c:pt idx="7">
                  <c:v>75477.723103028911</c:v>
                </c:pt>
                <c:pt idx="8">
                  <c:v>80491.014901104849</c:v>
                </c:pt>
                <c:pt idx="9">
                  <c:v>84318.145522211737</c:v>
                </c:pt>
                <c:pt idx="10">
                  <c:v>94949.737122312436</c:v>
                </c:pt>
                <c:pt idx="11">
                  <c:v>99357.050071965772</c:v>
                </c:pt>
                <c:pt idx="12">
                  <c:v>109774.06212701443</c:v>
                </c:pt>
                <c:pt idx="13">
                  <c:v>112161.54962967416</c:v>
                </c:pt>
                <c:pt idx="14">
                  <c:v>123172.81560199099</c:v>
                </c:pt>
                <c:pt idx="15">
                  <c:v>142028.38741656614</c:v>
                </c:pt>
                <c:pt idx="16">
                  <c:v>145177.05621033092</c:v>
                </c:pt>
                <c:pt idx="17">
                  <c:v>151968.67932660886</c:v>
                </c:pt>
                <c:pt idx="18">
                  <c:v>148982.08062245598</c:v>
                </c:pt>
                <c:pt idx="19">
                  <c:v>144571.44945644241</c:v>
                </c:pt>
                <c:pt idx="20">
                  <c:v>141902.58426723813</c:v>
                </c:pt>
                <c:pt idx="21">
                  <c:v>160491.92765316527</c:v>
                </c:pt>
                <c:pt idx="22">
                  <c:v>175618.02589477831</c:v>
                </c:pt>
                <c:pt idx="23">
                  <c:v>183076.37267970727</c:v>
                </c:pt>
                <c:pt idx="24">
                  <c:v>183615.3782244999</c:v>
                </c:pt>
                <c:pt idx="25">
                  <c:v>204451.62035914967</c:v>
                </c:pt>
                <c:pt idx="26">
                  <c:v>222892.24018164288</c:v>
                </c:pt>
                <c:pt idx="27">
                  <c:v>242345.75299068639</c:v>
                </c:pt>
                <c:pt idx="28">
                  <c:v>258063.76435988367</c:v>
                </c:pt>
                <c:pt idx="29">
                  <c:v>243014.44399537446</c:v>
                </c:pt>
                <c:pt idx="30">
                  <c:v>235994.94032292609</c:v>
                </c:pt>
                <c:pt idx="31">
                  <c:v>239815.74391505949</c:v>
                </c:pt>
                <c:pt idx="32">
                  <c:v>243931.85280849322</c:v>
                </c:pt>
                <c:pt idx="33">
                  <c:v>234621.45958983782</c:v>
                </c:pt>
                <c:pt idx="34">
                  <c:v>260237.03985631885</c:v>
                </c:pt>
                <c:pt idx="35">
                  <c:v>252259.8901288003</c:v>
                </c:pt>
                <c:pt idx="36">
                  <c:v>255231.9162695652</c:v>
                </c:pt>
                <c:pt idx="37">
                  <c:v>265938.85867752344</c:v>
                </c:pt>
                <c:pt idx="38">
                  <c:v>263526.63600399828</c:v>
                </c:pt>
                <c:pt idx="39">
                  <c:v>268856.49518600729</c:v>
                </c:pt>
                <c:pt idx="40">
                  <c:v>299217.56619610114</c:v>
                </c:pt>
                <c:pt idx="41">
                  <c:v>332609.3942189478</c:v>
                </c:pt>
                <c:pt idx="42">
                  <c:v>360189.91126261634</c:v>
                </c:pt>
                <c:pt idx="43">
                  <c:v>399580.73247794784</c:v>
                </c:pt>
                <c:pt idx="44">
                  <c:v>404771.18438338611</c:v>
                </c:pt>
                <c:pt idx="45">
                  <c:v>428259.79429623694</c:v>
                </c:pt>
                <c:pt idx="46">
                  <c:v>419643.55912253616</c:v>
                </c:pt>
                <c:pt idx="47">
                  <c:v>453577.26435934159</c:v>
                </c:pt>
                <c:pt idx="48">
                  <c:v>468121.68657162174</c:v>
                </c:pt>
                <c:pt idx="49">
                  <c:v>489335.04766853782</c:v>
                </c:pt>
                <c:pt idx="50">
                  <c:v>529180.62475597637</c:v>
                </c:pt>
                <c:pt idx="51">
                  <c:v>541276.49872932921</c:v>
                </c:pt>
                <c:pt idx="52">
                  <c:v>527096.71844398452</c:v>
                </c:pt>
                <c:pt idx="53">
                  <c:v>566298.11597996636</c:v>
                </c:pt>
                <c:pt idx="54">
                  <c:v>550841.40192139579</c:v>
                </c:pt>
                <c:pt idx="55">
                  <c:v>548974.68778296106</c:v>
                </c:pt>
                <c:pt idx="56">
                  <c:v>546182.8695045677</c:v>
                </c:pt>
                <c:pt idx="57">
                  <c:v>553551.25750920351</c:v>
                </c:pt>
                <c:pt idx="58">
                  <c:v>570120.53595600091</c:v>
                </c:pt>
                <c:pt idx="59">
                  <c:v>610956.76387548365</c:v>
                </c:pt>
                <c:pt idx="60">
                  <c:v>615576.67970614915</c:v>
                </c:pt>
                <c:pt idx="61">
                  <c:v>644659.27081656572</c:v>
                </c:pt>
                <c:pt idx="62">
                  <c:v>650725.07352221897</c:v>
                </c:pt>
                <c:pt idx="63">
                  <c:v>623917.041541763</c:v>
                </c:pt>
                <c:pt idx="64">
                  <c:v>649088.0716038323</c:v>
                </c:pt>
                <c:pt idx="65">
                  <c:v>676783.37266314635</c:v>
                </c:pt>
                <c:pt idx="66">
                  <c:v>705221.38027698325</c:v>
                </c:pt>
                <c:pt idx="67">
                  <c:v>745683.22684849566</c:v>
                </c:pt>
                <c:pt idx="68">
                  <c:v>825406.31454288308</c:v>
                </c:pt>
                <c:pt idx="69">
                  <c:v>837364.2853648247</c:v>
                </c:pt>
                <c:pt idx="70">
                  <c:v>925254.27233957872</c:v>
                </c:pt>
                <c:pt idx="71">
                  <c:v>1012354.6992869262</c:v>
                </c:pt>
                <c:pt idx="72">
                  <c:v>1056184.2008612177</c:v>
                </c:pt>
                <c:pt idx="73">
                  <c:v>1037994.2446322185</c:v>
                </c:pt>
                <c:pt idx="74">
                  <c:v>1102709.5976708098</c:v>
                </c:pt>
                <c:pt idx="75">
                  <c:v>1102792.1237252194</c:v>
                </c:pt>
                <c:pt idx="76">
                  <c:v>1018932.7838943867</c:v>
                </c:pt>
                <c:pt idx="77">
                  <c:v>1031426.2075085724</c:v>
                </c:pt>
                <c:pt idx="78">
                  <c:v>1038208.5676193746</c:v>
                </c:pt>
                <c:pt idx="79">
                  <c:v>1094148.3669585183</c:v>
                </c:pt>
                <c:pt idx="80">
                  <c:v>1103254.9223204399</c:v>
                </c:pt>
                <c:pt idx="81">
                  <c:v>1131848.8911884236</c:v>
                </c:pt>
                <c:pt idx="82">
                  <c:v>1133217.5321968987</c:v>
                </c:pt>
                <c:pt idx="83">
                  <c:v>1209472.5781425906</c:v>
                </c:pt>
                <c:pt idx="84">
                  <c:v>1230537.4025132877</c:v>
                </c:pt>
                <c:pt idx="85">
                  <c:v>1256160.3124317436</c:v>
                </c:pt>
                <c:pt idx="86">
                  <c:v>1243578.2660655936</c:v>
                </c:pt>
                <c:pt idx="87">
                  <c:v>1261689.5990276535</c:v>
                </c:pt>
                <c:pt idx="88">
                  <c:v>1306156.1164259103</c:v>
                </c:pt>
                <c:pt idx="89">
                  <c:v>1335344.6627937334</c:v>
                </c:pt>
                <c:pt idx="90">
                  <c:v>1279861.9500669409</c:v>
                </c:pt>
                <c:pt idx="91">
                  <c:v>1239421.0142353887</c:v>
                </c:pt>
                <c:pt idx="92">
                  <c:v>1265623.38815474</c:v>
                </c:pt>
                <c:pt idx="93">
                  <c:v>1271999.7146545912</c:v>
                </c:pt>
                <c:pt idx="94">
                  <c:v>1201674.5540194642</c:v>
                </c:pt>
                <c:pt idx="95">
                  <c:v>1183098.4520768612</c:v>
                </c:pt>
                <c:pt idx="96">
                  <c:v>1060526.6091426171</c:v>
                </c:pt>
                <c:pt idx="97">
                  <c:v>1071349.7528189656</c:v>
                </c:pt>
                <c:pt idx="98">
                  <c:v>996489.33714161033</c:v>
                </c:pt>
                <c:pt idx="99">
                  <c:v>1111858.0719488284</c:v>
                </c:pt>
                <c:pt idx="100">
                  <c:v>1161078.1913171893</c:v>
                </c:pt>
                <c:pt idx="101">
                  <c:v>1101668.7687072551</c:v>
                </c:pt>
                <c:pt idx="102">
                  <c:v>1103123.5379412863</c:v>
                </c:pt>
                <c:pt idx="103">
                  <c:v>1088059.014477032</c:v>
                </c:pt>
                <c:pt idx="104">
                  <c:v>947161.63128290512</c:v>
                </c:pt>
                <c:pt idx="105">
                  <c:v>731482.00495217973</c:v>
                </c:pt>
                <c:pt idx="106">
                  <c:v>735963.25586561835</c:v>
                </c:pt>
                <c:pt idx="107">
                  <c:v>775989.63885506417</c:v>
                </c:pt>
                <c:pt idx="108">
                  <c:v>710181.4957502773</c:v>
                </c:pt>
                <c:pt idx="109">
                  <c:v>682369.05399219587</c:v>
                </c:pt>
                <c:pt idx="110">
                  <c:v>741155.55352653947</c:v>
                </c:pt>
                <c:pt idx="111">
                  <c:v>816842.55770386301</c:v>
                </c:pt>
                <c:pt idx="112">
                  <c:v>891077.72717783973</c:v>
                </c:pt>
                <c:pt idx="113">
                  <c:v>941871.26084923989</c:v>
                </c:pt>
                <c:pt idx="114">
                  <c:v>989551.06728576287</c:v>
                </c:pt>
                <c:pt idx="115">
                  <c:v>1012516.6252635109</c:v>
                </c:pt>
                <c:pt idx="116">
                  <c:v>987844.60398197244</c:v>
                </c:pt>
                <c:pt idx="117">
                  <c:v>988243.24143062567</c:v>
                </c:pt>
                <c:pt idx="118">
                  <c:v>930370.29608659341</c:v>
                </c:pt>
                <c:pt idx="119">
                  <c:v>1059921.5675331568</c:v>
                </c:pt>
                <c:pt idx="120">
                  <c:v>1034907.2239130773</c:v>
                </c:pt>
                <c:pt idx="121">
                  <c:v>1037599.5776208504</c:v>
                </c:pt>
                <c:pt idx="122">
                  <c:v>1146370.0344400101</c:v>
                </c:pt>
                <c:pt idx="123">
                  <c:v>1153006.3660233477</c:v>
                </c:pt>
                <c:pt idx="124">
                  <c:v>1028627.6419205491</c:v>
                </c:pt>
                <c:pt idx="125">
                  <c:v>997976.17474069411</c:v>
                </c:pt>
                <c:pt idx="126">
                  <c:v>1024426.4483508291</c:v>
                </c:pt>
                <c:pt idx="127">
                  <c:v>957815.46620475571</c:v>
                </c:pt>
                <c:pt idx="128">
                  <c:v>1027004.4558044176</c:v>
                </c:pt>
                <c:pt idx="129">
                  <c:v>1018710.0123613018</c:v>
                </c:pt>
                <c:pt idx="130">
                  <c:v>1110029.029360089</c:v>
                </c:pt>
                <c:pt idx="131">
                  <c:v>1152633.8365350245</c:v>
                </c:pt>
                <c:pt idx="132">
                  <c:v>1163647.9909647019</c:v>
                </c:pt>
                <c:pt idx="133">
                  <c:v>1217540.2996241599</c:v>
                </c:pt>
                <c:pt idx="134">
                  <c:v>1127952.4436317505</c:v>
                </c:pt>
                <c:pt idx="135">
                  <c:v>1148895.3780214859</c:v>
                </c:pt>
                <c:pt idx="136">
                  <c:v>1140698.0278452241</c:v>
                </c:pt>
                <c:pt idx="137">
                  <c:v>1165096.5937932278</c:v>
                </c:pt>
                <c:pt idx="138">
                  <c:v>1177107.2453152551</c:v>
                </c:pt>
                <c:pt idx="139">
                  <c:v>1082022.6423846132</c:v>
                </c:pt>
                <c:pt idx="140">
                  <c:v>1061222.8398374605</c:v>
                </c:pt>
                <c:pt idx="141">
                  <c:v>1106364.0018167936</c:v>
                </c:pt>
                <c:pt idx="142">
                  <c:v>1048200.2642702359</c:v>
                </c:pt>
                <c:pt idx="143">
                  <c:v>1060777.7009840808</c:v>
                </c:pt>
                <c:pt idx="144">
                  <c:v>1114331.1419029823</c:v>
                </c:pt>
                <c:pt idx="145">
                  <c:v>1240888.5911173918</c:v>
                </c:pt>
                <c:pt idx="146">
                  <c:v>1296872.9520044436</c:v>
                </c:pt>
                <c:pt idx="147">
                  <c:v>1234506.4957226999</c:v>
                </c:pt>
                <c:pt idx="148">
                  <c:v>1117675.4038966086</c:v>
                </c:pt>
                <c:pt idx="149">
                  <c:v>1188388.697091901</c:v>
                </c:pt>
                <c:pt idx="150">
                  <c:v>1157259.1785894521</c:v>
                </c:pt>
                <c:pt idx="151">
                  <c:v>1186537.8255474584</c:v>
                </c:pt>
                <c:pt idx="152">
                  <c:v>1200598.1348970796</c:v>
                </c:pt>
                <c:pt idx="153">
                  <c:v>1218466.1744343108</c:v>
                </c:pt>
                <c:pt idx="154">
                  <c:v>1299120.7239424619</c:v>
                </c:pt>
                <c:pt idx="155">
                  <c:v>1439661.1762121997</c:v>
                </c:pt>
                <c:pt idx="156">
                  <c:v>1552628.0600266452</c:v>
                </c:pt>
                <c:pt idx="157">
                  <c:v>1621269.8198840437</c:v>
                </c:pt>
                <c:pt idx="158">
                  <c:v>1748881.5049136442</c:v>
                </c:pt>
                <c:pt idx="159">
                  <c:v>1965249.045701843</c:v>
                </c:pt>
                <c:pt idx="160">
                  <c:v>1963010.2453947207</c:v>
                </c:pt>
                <c:pt idx="161">
                  <c:v>1959155.4193128857</c:v>
                </c:pt>
                <c:pt idx="162">
                  <c:v>1967866.2487170515</c:v>
                </c:pt>
                <c:pt idx="163">
                  <c:v>1937631.6111122495</c:v>
                </c:pt>
                <c:pt idx="164">
                  <c:v>2102038.8325754735</c:v>
                </c:pt>
                <c:pt idx="165">
                  <c:v>2093446.5246345019</c:v>
                </c:pt>
                <c:pt idx="166">
                  <c:v>2298346.2187011787</c:v>
                </c:pt>
                <c:pt idx="167">
                  <c:v>2400715.2042628815</c:v>
                </c:pt>
                <c:pt idx="168">
                  <c:v>2207830.5572378696</c:v>
                </c:pt>
                <c:pt idx="169">
                  <c:v>2206956.1124692652</c:v>
                </c:pt>
                <c:pt idx="170">
                  <c:v>2214987.2450675825</c:v>
                </c:pt>
                <c:pt idx="171">
                  <c:v>2146753.7395589007</c:v>
                </c:pt>
                <c:pt idx="172">
                  <c:v>2206020.3384654387</c:v>
                </c:pt>
                <c:pt idx="173">
                  <c:v>2295882.4725606386</c:v>
                </c:pt>
                <c:pt idx="174">
                  <c:v>2375335.4120406173</c:v>
                </c:pt>
                <c:pt idx="175">
                  <c:v>2355503.7647444773</c:v>
                </c:pt>
                <c:pt idx="176">
                  <c:v>2479873.5751919565</c:v>
                </c:pt>
                <c:pt idx="177">
                  <c:v>2526709.392484921</c:v>
                </c:pt>
                <c:pt idx="178">
                  <c:v>2697742.9051221563</c:v>
                </c:pt>
                <c:pt idx="179">
                  <c:v>2706339.9431506325</c:v>
                </c:pt>
                <c:pt idx="180">
                  <c:v>2751019.8878228362</c:v>
                </c:pt>
                <c:pt idx="181">
                  <c:v>2935900.5142525658</c:v>
                </c:pt>
                <c:pt idx="182">
                  <c:v>3009786.775478797</c:v>
                </c:pt>
                <c:pt idx="183">
                  <c:v>3068837.8478467399</c:v>
                </c:pt>
                <c:pt idx="184">
                  <c:v>3242835.0749282255</c:v>
                </c:pt>
                <c:pt idx="185">
                  <c:v>3201200.5218450152</c:v>
                </c:pt>
                <c:pt idx="186">
                  <c:v>3266491.4154470777</c:v>
                </c:pt>
                <c:pt idx="187">
                  <c:v>3007564.7966054664</c:v>
                </c:pt>
                <c:pt idx="188">
                  <c:v>2778377.9246528065</c:v>
                </c:pt>
                <c:pt idx="189">
                  <c:v>3059206.7168699349</c:v>
                </c:pt>
                <c:pt idx="190">
                  <c:v>3175711.6959606954</c:v>
                </c:pt>
                <c:pt idx="191">
                  <c:v>3070927.5752551612</c:v>
                </c:pt>
                <c:pt idx="192">
                  <c:v>2836429.0325739169</c:v>
                </c:pt>
                <c:pt idx="193">
                  <c:v>2604930.2935841004</c:v>
                </c:pt>
                <c:pt idx="194">
                  <c:v>2733892.2379307514</c:v>
                </c:pt>
                <c:pt idx="195">
                  <c:v>2728782.8587809061</c:v>
                </c:pt>
                <c:pt idx="196">
                  <c:v>2831935.4913390838</c:v>
                </c:pt>
                <c:pt idx="197">
                  <c:v>2569329.9590865937</c:v>
                </c:pt>
                <c:pt idx="198">
                  <c:v>2743188.2682496267</c:v>
                </c:pt>
                <c:pt idx="199">
                  <c:v>2805857.4856489603</c:v>
                </c:pt>
                <c:pt idx="200">
                  <c:v>2743156.4777128329</c:v>
                </c:pt>
                <c:pt idx="201">
                  <c:v>2915776.377598546</c:v>
                </c:pt>
                <c:pt idx="202">
                  <c:v>3073608.1619266677</c:v>
                </c:pt>
                <c:pt idx="203">
                  <c:v>3218900.1185290222</c:v>
                </c:pt>
                <c:pt idx="204">
                  <c:v>3216601.7128972299</c:v>
                </c:pt>
                <c:pt idx="205">
                  <c:v>3239718.9159410531</c:v>
                </c:pt>
                <c:pt idx="206">
                  <c:v>3214180.1009597005</c:v>
                </c:pt>
                <c:pt idx="207">
                  <c:v>3273045.7094194661</c:v>
                </c:pt>
                <c:pt idx="208">
                  <c:v>3360423.7608128712</c:v>
                </c:pt>
                <c:pt idx="209">
                  <c:v>3435896.2555580521</c:v>
                </c:pt>
                <c:pt idx="210">
                  <c:v>3427330.4997357014</c:v>
                </c:pt>
                <c:pt idx="211">
                  <c:v>3389350.0263047828</c:v>
                </c:pt>
                <c:pt idx="212">
                  <c:v>3521845.4296327191</c:v>
                </c:pt>
                <c:pt idx="213">
                  <c:v>3818234.5142313759</c:v>
                </c:pt>
                <c:pt idx="214">
                  <c:v>3951975.4668798624</c:v>
                </c:pt>
                <c:pt idx="215">
                  <c:v>3968928.1734705823</c:v>
                </c:pt>
                <c:pt idx="216">
                  <c:v>4037045.7088836529</c:v>
                </c:pt>
                <c:pt idx="217">
                  <c:v>3867016.8438708922</c:v>
                </c:pt>
                <c:pt idx="218">
                  <c:v>3769436.1613549278</c:v>
                </c:pt>
                <c:pt idx="219">
                  <c:v>3957516.425454177</c:v>
                </c:pt>
                <c:pt idx="220">
                  <c:v>3920654.0729039763</c:v>
                </c:pt>
                <c:pt idx="221">
                  <c:v>3948788.2604051135</c:v>
                </c:pt>
                <c:pt idx="222">
                  <c:v>4002908.3743361332</c:v>
                </c:pt>
                <c:pt idx="223">
                  <c:v>4068181.9946089527</c:v>
                </c:pt>
                <c:pt idx="224">
                  <c:v>4301452.8195637343</c:v>
                </c:pt>
                <c:pt idx="225">
                  <c:v>3919190.2199637336</c:v>
                </c:pt>
                <c:pt idx="226">
                  <c:v>4006177.8063883064</c:v>
                </c:pt>
                <c:pt idx="227">
                  <c:v>3597423.9241434853</c:v>
                </c:pt>
                <c:pt idx="228">
                  <c:v>3743795.0880252658</c:v>
                </c:pt>
                <c:pt idx="229">
                  <c:v>3864030.1588531532</c:v>
                </c:pt>
                <c:pt idx="230">
                  <c:v>3841623.8636002624</c:v>
                </c:pt>
                <c:pt idx="231">
                  <c:v>4042369.8241866292</c:v>
                </c:pt>
                <c:pt idx="232">
                  <c:v>3751346.8242947976</c:v>
                </c:pt>
                <c:pt idx="233">
                  <c:v>3884210.9036395554</c:v>
                </c:pt>
                <c:pt idx="234">
                  <c:v>3939050.3766232342</c:v>
                </c:pt>
                <c:pt idx="235">
                  <c:v>3799486.9205975034</c:v>
                </c:pt>
                <c:pt idx="236">
                  <c:v>4002443.6013562353</c:v>
                </c:pt>
                <c:pt idx="237">
                  <c:v>4227910.4344414407</c:v>
                </c:pt>
                <c:pt idx="238">
                  <c:v>4305563.8908441653</c:v>
                </c:pt>
                <c:pt idx="239">
                  <c:v>4382605.9236694006</c:v>
                </c:pt>
                <c:pt idx="240">
                  <c:v>4308972.5213413704</c:v>
                </c:pt>
                <c:pt idx="241">
                  <c:v>3936038.6542926938</c:v>
                </c:pt>
                <c:pt idx="242">
                  <c:v>3531648.9357990287</c:v>
                </c:pt>
                <c:pt idx="243">
                  <c:v>3779994.50750174</c:v>
                </c:pt>
                <c:pt idx="244">
                  <c:v>4105254.7075708918</c:v>
                </c:pt>
                <c:pt idx="245">
                  <c:v>4192235.6570034451</c:v>
                </c:pt>
                <c:pt idx="246">
                  <c:v>4093491.7634914708</c:v>
                </c:pt>
                <c:pt idx="247">
                  <c:v>4373077.704706098</c:v>
                </c:pt>
                <c:pt idx="248">
                  <c:v>4391650.0842245324</c:v>
                </c:pt>
                <c:pt idx="249">
                  <c:v>4362253.2943430115</c:v>
                </c:pt>
                <c:pt idx="250">
                  <c:v>5028474.7149191955</c:v>
                </c:pt>
                <c:pt idx="251">
                  <c:v>5230711.915997277</c:v>
                </c:pt>
                <c:pt idx="252">
                  <c:v>5282494.0746934563</c:v>
                </c:pt>
                <c:pt idx="253">
                  <c:v>5541237.3571175262</c:v>
                </c:pt>
                <c:pt idx="254">
                  <c:v>5591944.3753510015</c:v>
                </c:pt>
                <c:pt idx="255">
                  <c:v>5531770.0613996992</c:v>
                </c:pt>
                <c:pt idx="256">
                  <c:v>5550880.0416206438</c:v>
                </c:pt>
                <c:pt idx="257">
                  <c:v>5547695.2955335537</c:v>
                </c:pt>
                <c:pt idx="258">
                  <c:v>5267137.911332476</c:v>
                </c:pt>
                <c:pt idx="259">
                  <c:v>5432727.7658801517</c:v>
                </c:pt>
                <c:pt idx="260">
                  <c:v>5706365.4001107784</c:v>
                </c:pt>
                <c:pt idx="261">
                  <c:v>5607872.8757309755</c:v>
                </c:pt>
                <c:pt idx="262">
                  <c:v>5410012.7111424031</c:v>
                </c:pt>
                <c:pt idx="263">
                  <c:v>5608621.9806196969</c:v>
                </c:pt>
                <c:pt idx="264">
                  <c:v>5269982.7710217088</c:v>
                </c:pt>
                <c:pt idx="265">
                  <c:v>5187245.6823534453</c:v>
                </c:pt>
                <c:pt idx="266">
                  <c:v>5450403.0579013471</c:v>
                </c:pt>
                <c:pt idx="267">
                  <c:v>5269682.0601324085</c:v>
                </c:pt>
                <c:pt idx="268">
                  <c:v>5364455.0100380313</c:v>
                </c:pt>
                <c:pt idx="269">
                  <c:v>5200077.4807049232</c:v>
                </c:pt>
                <c:pt idx="270">
                  <c:v>5487606.2966094548</c:v>
                </c:pt>
                <c:pt idx="271">
                  <c:v>5554826.021392745</c:v>
                </c:pt>
                <c:pt idx="272">
                  <c:v>5138830.2570322128</c:v>
                </c:pt>
                <c:pt idx="273">
                  <c:v>5475787.3442311604</c:v>
                </c:pt>
                <c:pt idx="274">
                  <c:v>5561516.5757531831</c:v>
                </c:pt>
                <c:pt idx="275">
                  <c:v>5198782.0863746395</c:v>
                </c:pt>
                <c:pt idx="276">
                  <c:v>5454353.7887443444</c:v>
                </c:pt>
                <c:pt idx="277">
                  <c:v>5487995.813322749</c:v>
                </c:pt>
                <c:pt idx="278">
                  <c:v>5617155.5777828395</c:v>
                </c:pt>
                <c:pt idx="279">
                  <c:v>5790405.0606799591</c:v>
                </c:pt>
                <c:pt idx="280">
                  <c:v>5907129.4118325356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714-462E-9FEC-A8B1A91952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73617584"/>
        <c:axId val="773618064"/>
      </c:areaChart>
      <c:lineChart>
        <c:grouping val="standard"/>
        <c:varyColors val="0"/>
        <c:ser>
          <c:idx val="0"/>
          <c:order val="0"/>
          <c:tx>
            <c:v>日経平均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'日経平均（データ）'!$B$8:$B$301</c:f>
              <c:numCache>
                <c:formatCode>m/d/yyyy</c:formatCode>
                <c:ptCount val="294"/>
                <c:pt idx="0">
                  <c:v>36526</c:v>
                </c:pt>
                <c:pt idx="1">
                  <c:v>36557</c:v>
                </c:pt>
                <c:pt idx="2">
                  <c:v>36586</c:v>
                </c:pt>
                <c:pt idx="3">
                  <c:v>36617</c:v>
                </c:pt>
                <c:pt idx="4">
                  <c:v>36647</c:v>
                </c:pt>
                <c:pt idx="5">
                  <c:v>36678</c:v>
                </c:pt>
                <c:pt idx="6">
                  <c:v>36708</c:v>
                </c:pt>
                <c:pt idx="7">
                  <c:v>36739</c:v>
                </c:pt>
                <c:pt idx="8">
                  <c:v>36770</c:v>
                </c:pt>
                <c:pt idx="9">
                  <c:v>36800</c:v>
                </c:pt>
                <c:pt idx="10">
                  <c:v>36831</c:v>
                </c:pt>
                <c:pt idx="11">
                  <c:v>36861</c:v>
                </c:pt>
                <c:pt idx="12">
                  <c:v>36892</c:v>
                </c:pt>
                <c:pt idx="13">
                  <c:v>36923</c:v>
                </c:pt>
                <c:pt idx="14">
                  <c:v>36951</c:v>
                </c:pt>
                <c:pt idx="15">
                  <c:v>36982</c:v>
                </c:pt>
                <c:pt idx="16">
                  <c:v>37012</c:v>
                </c:pt>
                <c:pt idx="17">
                  <c:v>37043</c:v>
                </c:pt>
                <c:pt idx="18">
                  <c:v>37073</c:v>
                </c:pt>
                <c:pt idx="19">
                  <c:v>37104</c:v>
                </c:pt>
                <c:pt idx="20">
                  <c:v>37135</c:v>
                </c:pt>
                <c:pt idx="21">
                  <c:v>37165</c:v>
                </c:pt>
                <c:pt idx="22">
                  <c:v>37196</c:v>
                </c:pt>
                <c:pt idx="23">
                  <c:v>37226</c:v>
                </c:pt>
                <c:pt idx="24">
                  <c:v>37257</c:v>
                </c:pt>
                <c:pt idx="25">
                  <c:v>37288</c:v>
                </c:pt>
                <c:pt idx="26">
                  <c:v>37316</c:v>
                </c:pt>
                <c:pt idx="27">
                  <c:v>37347</c:v>
                </c:pt>
                <c:pt idx="28">
                  <c:v>37377</c:v>
                </c:pt>
                <c:pt idx="29">
                  <c:v>37408</c:v>
                </c:pt>
                <c:pt idx="30">
                  <c:v>37438</c:v>
                </c:pt>
                <c:pt idx="31">
                  <c:v>37469</c:v>
                </c:pt>
                <c:pt idx="32">
                  <c:v>37500</c:v>
                </c:pt>
                <c:pt idx="33">
                  <c:v>37530</c:v>
                </c:pt>
                <c:pt idx="34">
                  <c:v>37561</c:v>
                </c:pt>
                <c:pt idx="35">
                  <c:v>37591</c:v>
                </c:pt>
                <c:pt idx="36">
                  <c:v>37622</c:v>
                </c:pt>
                <c:pt idx="37">
                  <c:v>37653</c:v>
                </c:pt>
                <c:pt idx="38">
                  <c:v>37681</c:v>
                </c:pt>
                <c:pt idx="39">
                  <c:v>37712</c:v>
                </c:pt>
                <c:pt idx="40">
                  <c:v>37742</c:v>
                </c:pt>
                <c:pt idx="41">
                  <c:v>37773</c:v>
                </c:pt>
                <c:pt idx="42">
                  <c:v>37803</c:v>
                </c:pt>
                <c:pt idx="43">
                  <c:v>37834</c:v>
                </c:pt>
                <c:pt idx="44">
                  <c:v>37865</c:v>
                </c:pt>
                <c:pt idx="45">
                  <c:v>37895</c:v>
                </c:pt>
                <c:pt idx="46">
                  <c:v>37926</c:v>
                </c:pt>
                <c:pt idx="47">
                  <c:v>37956</c:v>
                </c:pt>
                <c:pt idx="48">
                  <c:v>37987</c:v>
                </c:pt>
                <c:pt idx="49">
                  <c:v>38018</c:v>
                </c:pt>
                <c:pt idx="50">
                  <c:v>38047</c:v>
                </c:pt>
                <c:pt idx="51">
                  <c:v>38078</c:v>
                </c:pt>
                <c:pt idx="52">
                  <c:v>38108</c:v>
                </c:pt>
                <c:pt idx="53">
                  <c:v>38139</c:v>
                </c:pt>
                <c:pt idx="54">
                  <c:v>38169</c:v>
                </c:pt>
                <c:pt idx="55">
                  <c:v>38200</c:v>
                </c:pt>
                <c:pt idx="56">
                  <c:v>38231</c:v>
                </c:pt>
                <c:pt idx="57">
                  <c:v>38261</c:v>
                </c:pt>
                <c:pt idx="58">
                  <c:v>38292</c:v>
                </c:pt>
                <c:pt idx="59">
                  <c:v>38322</c:v>
                </c:pt>
                <c:pt idx="60">
                  <c:v>38353</c:v>
                </c:pt>
                <c:pt idx="61">
                  <c:v>38384</c:v>
                </c:pt>
                <c:pt idx="62">
                  <c:v>38412</c:v>
                </c:pt>
                <c:pt idx="63">
                  <c:v>38443</c:v>
                </c:pt>
                <c:pt idx="64">
                  <c:v>38473</c:v>
                </c:pt>
                <c:pt idx="65">
                  <c:v>38504</c:v>
                </c:pt>
                <c:pt idx="66">
                  <c:v>38534</c:v>
                </c:pt>
                <c:pt idx="67">
                  <c:v>38565</c:v>
                </c:pt>
                <c:pt idx="68">
                  <c:v>38596</c:v>
                </c:pt>
                <c:pt idx="69">
                  <c:v>38626</c:v>
                </c:pt>
                <c:pt idx="70">
                  <c:v>38657</c:v>
                </c:pt>
                <c:pt idx="71">
                  <c:v>38687</c:v>
                </c:pt>
                <c:pt idx="72">
                  <c:v>38718</c:v>
                </c:pt>
                <c:pt idx="73">
                  <c:v>38749</c:v>
                </c:pt>
                <c:pt idx="74">
                  <c:v>38777</c:v>
                </c:pt>
                <c:pt idx="75">
                  <c:v>38808</c:v>
                </c:pt>
                <c:pt idx="76">
                  <c:v>38838</c:v>
                </c:pt>
                <c:pt idx="77">
                  <c:v>38869</c:v>
                </c:pt>
                <c:pt idx="78">
                  <c:v>38899</c:v>
                </c:pt>
                <c:pt idx="79">
                  <c:v>38930</c:v>
                </c:pt>
                <c:pt idx="80">
                  <c:v>38961</c:v>
                </c:pt>
                <c:pt idx="81">
                  <c:v>38991</c:v>
                </c:pt>
                <c:pt idx="82">
                  <c:v>39022</c:v>
                </c:pt>
                <c:pt idx="83">
                  <c:v>39052</c:v>
                </c:pt>
                <c:pt idx="84">
                  <c:v>39083</c:v>
                </c:pt>
                <c:pt idx="85">
                  <c:v>39114</c:v>
                </c:pt>
                <c:pt idx="86">
                  <c:v>39142</c:v>
                </c:pt>
                <c:pt idx="87">
                  <c:v>39173</c:v>
                </c:pt>
                <c:pt idx="88">
                  <c:v>39203</c:v>
                </c:pt>
                <c:pt idx="89">
                  <c:v>39234</c:v>
                </c:pt>
                <c:pt idx="90">
                  <c:v>39264</c:v>
                </c:pt>
                <c:pt idx="91">
                  <c:v>39295</c:v>
                </c:pt>
                <c:pt idx="92">
                  <c:v>39326</c:v>
                </c:pt>
                <c:pt idx="93">
                  <c:v>39356</c:v>
                </c:pt>
                <c:pt idx="94">
                  <c:v>39387</c:v>
                </c:pt>
                <c:pt idx="95">
                  <c:v>39417</c:v>
                </c:pt>
                <c:pt idx="96">
                  <c:v>39448</c:v>
                </c:pt>
                <c:pt idx="97">
                  <c:v>39479</c:v>
                </c:pt>
                <c:pt idx="98">
                  <c:v>39508</c:v>
                </c:pt>
                <c:pt idx="99">
                  <c:v>39539</c:v>
                </c:pt>
                <c:pt idx="100">
                  <c:v>39569</c:v>
                </c:pt>
                <c:pt idx="101">
                  <c:v>39600</c:v>
                </c:pt>
                <c:pt idx="102">
                  <c:v>39630</c:v>
                </c:pt>
                <c:pt idx="103">
                  <c:v>39661</c:v>
                </c:pt>
                <c:pt idx="104">
                  <c:v>39692</c:v>
                </c:pt>
                <c:pt idx="105">
                  <c:v>39722</c:v>
                </c:pt>
                <c:pt idx="106">
                  <c:v>39753</c:v>
                </c:pt>
                <c:pt idx="107">
                  <c:v>39783</c:v>
                </c:pt>
                <c:pt idx="108">
                  <c:v>39814</c:v>
                </c:pt>
                <c:pt idx="109">
                  <c:v>39845</c:v>
                </c:pt>
                <c:pt idx="110">
                  <c:v>39873</c:v>
                </c:pt>
                <c:pt idx="111">
                  <c:v>39904</c:v>
                </c:pt>
                <c:pt idx="112">
                  <c:v>39934</c:v>
                </c:pt>
                <c:pt idx="113">
                  <c:v>39965</c:v>
                </c:pt>
                <c:pt idx="114">
                  <c:v>39995</c:v>
                </c:pt>
                <c:pt idx="115">
                  <c:v>40026</c:v>
                </c:pt>
                <c:pt idx="116">
                  <c:v>40057</c:v>
                </c:pt>
                <c:pt idx="117">
                  <c:v>40087</c:v>
                </c:pt>
                <c:pt idx="118">
                  <c:v>40118</c:v>
                </c:pt>
                <c:pt idx="119">
                  <c:v>40148</c:v>
                </c:pt>
                <c:pt idx="120">
                  <c:v>40179</c:v>
                </c:pt>
                <c:pt idx="121">
                  <c:v>40210</c:v>
                </c:pt>
                <c:pt idx="122">
                  <c:v>40238</c:v>
                </c:pt>
                <c:pt idx="123">
                  <c:v>40269</c:v>
                </c:pt>
                <c:pt idx="124">
                  <c:v>40299</c:v>
                </c:pt>
                <c:pt idx="125">
                  <c:v>40330</c:v>
                </c:pt>
                <c:pt idx="126">
                  <c:v>40360</c:v>
                </c:pt>
                <c:pt idx="127">
                  <c:v>40391</c:v>
                </c:pt>
                <c:pt idx="128">
                  <c:v>40422</c:v>
                </c:pt>
                <c:pt idx="129">
                  <c:v>40452</c:v>
                </c:pt>
                <c:pt idx="130">
                  <c:v>40483</c:v>
                </c:pt>
                <c:pt idx="131">
                  <c:v>40513</c:v>
                </c:pt>
                <c:pt idx="132">
                  <c:v>40544</c:v>
                </c:pt>
                <c:pt idx="133">
                  <c:v>40575</c:v>
                </c:pt>
                <c:pt idx="134">
                  <c:v>40603</c:v>
                </c:pt>
                <c:pt idx="135">
                  <c:v>40634</c:v>
                </c:pt>
                <c:pt idx="136">
                  <c:v>40664</c:v>
                </c:pt>
                <c:pt idx="137">
                  <c:v>40695</c:v>
                </c:pt>
                <c:pt idx="138">
                  <c:v>40725</c:v>
                </c:pt>
                <c:pt idx="139">
                  <c:v>40756</c:v>
                </c:pt>
                <c:pt idx="140">
                  <c:v>40787</c:v>
                </c:pt>
                <c:pt idx="141">
                  <c:v>40817</c:v>
                </c:pt>
                <c:pt idx="142">
                  <c:v>40848</c:v>
                </c:pt>
                <c:pt idx="143">
                  <c:v>40878</c:v>
                </c:pt>
                <c:pt idx="144">
                  <c:v>40909</c:v>
                </c:pt>
                <c:pt idx="145">
                  <c:v>40940</c:v>
                </c:pt>
                <c:pt idx="146">
                  <c:v>40969</c:v>
                </c:pt>
                <c:pt idx="147">
                  <c:v>41000</c:v>
                </c:pt>
                <c:pt idx="148">
                  <c:v>41030</c:v>
                </c:pt>
                <c:pt idx="149">
                  <c:v>41061</c:v>
                </c:pt>
                <c:pt idx="150">
                  <c:v>41091</c:v>
                </c:pt>
                <c:pt idx="151">
                  <c:v>41122</c:v>
                </c:pt>
                <c:pt idx="152">
                  <c:v>41153</c:v>
                </c:pt>
                <c:pt idx="153">
                  <c:v>41183</c:v>
                </c:pt>
                <c:pt idx="154">
                  <c:v>41214</c:v>
                </c:pt>
                <c:pt idx="155">
                  <c:v>41244</c:v>
                </c:pt>
                <c:pt idx="156">
                  <c:v>41275</c:v>
                </c:pt>
                <c:pt idx="157">
                  <c:v>41306</c:v>
                </c:pt>
                <c:pt idx="158">
                  <c:v>41334</c:v>
                </c:pt>
                <c:pt idx="159">
                  <c:v>41365</c:v>
                </c:pt>
                <c:pt idx="160">
                  <c:v>41395</c:v>
                </c:pt>
                <c:pt idx="161">
                  <c:v>41426</c:v>
                </c:pt>
                <c:pt idx="162">
                  <c:v>41456</c:v>
                </c:pt>
                <c:pt idx="163">
                  <c:v>41487</c:v>
                </c:pt>
                <c:pt idx="164">
                  <c:v>41518</c:v>
                </c:pt>
                <c:pt idx="165">
                  <c:v>41548</c:v>
                </c:pt>
                <c:pt idx="166">
                  <c:v>41579</c:v>
                </c:pt>
                <c:pt idx="167">
                  <c:v>41609</c:v>
                </c:pt>
                <c:pt idx="168">
                  <c:v>41640</c:v>
                </c:pt>
                <c:pt idx="169">
                  <c:v>41671</c:v>
                </c:pt>
                <c:pt idx="170">
                  <c:v>41699</c:v>
                </c:pt>
                <c:pt idx="171">
                  <c:v>41730</c:v>
                </c:pt>
                <c:pt idx="172">
                  <c:v>41760</c:v>
                </c:pt>
                <c:pt idx="173">
                  <c:v>41791</c:v>
                </c:pt>
                <c:pt idx="174">
                  <c:v>41821</c:v>
                </c:pt>
                <c:pt idx="175">
                  <c:v>41852</c:v>
                </c:pt>
                <c:pt idx="176">
                  <c:v>41883</c:v>
                </c:pt>
                <c:pt idx="177">
                  <c:v>41913</c:v>
                </c:pt>
                <c:pt idx="178">
                  <c:v>41944</c:v>
                </c:pt>
                <c:pt idx="179">
                  <c:v>41974</c:v>
                </c:pt>
                <c:pt idx="180">
                  <c:v>42005</c:v>
                </c:pt>
                <c:pt idx="181">
                  <c:v>42036</c:v>
                </c:pt>
                <c:pt idx="182">
                  <c:v>42064</c:v>
                </c:pt>
                <c:pt idx="183">
                  <c:v>42095</c:v>
                </c:pt>
                <c:pt idx="184">
                  <c:v>42125</c:v>
                </c:pt>
                <c:pt idx="185">
                  <c:v>42156</c:v>
                </c:pt>
                <c:pt idx="186">
                  <c:v>42186</c:v>
                </c:pt>
                <c:pt idx="187">
                  <c:v>42217</c:v>
                </c:pt>
                <c:pt idx="188">
                  <c:v>42248</c:v>
                </c:pt>
                <c:pt idx="189">
                  <c:v>42278</c:v>
                </c:pt>
                <c:pt idx="190">
                  <c:v>42309</c:v>
                </c:pt>
                <c:pt idx="191">
                  <c:v>42339</c:v>
                </c:pt>
                <c:pt idx="192">
                  <c:v>42370</c:v>
                </c:pt>
                <c:pt idx="193">
                  <c:v>42401</c:v>
                </c:pt>
                <c:pt idx="194">
                  <c:v>42430</c:v>
                </c:pt>
                <c:pt idx="195">
                  <c:v>42461</c:v>
                </c:pt>
                <c:pt idx="196">
                  <c:v>42491</c:v>
                </c:pt>
                <c:pt idx="197">
                  <c:v>42522</c:v>
                </c:pt>
                <c:pt idx="198">
                  <c:v>42552</c:v>
                </c:pt>
                <c:pt idx="199">
                  <c:v>42583</c:v>
                </c:pt>
                <c:pt idx="200">
                  <c:v>42614</c:v>
                </c:pt>
                <c:pt idx="201">
                  <c:v>42644</c:v>
                </c:pt>
                <c:pt idx="202">
                  <c:v>42675</c:v>
                </c:pt>
                <c:pt idx="203">
                  <c:v>42705</c:v>
                </c:pt>
                <c:pt idx="204">
                  <c:v>42736</c:v>
                </c:pt>
                <c:pt idx="205">
                  <c:v>42767</c:v>
                </c:pt>
                <c:pt idx="206">
                  <c:v>42795</c:v>
                </c:pt>
                <c:pt idx="207">
                  <c:v>42826</c:v>
                </c:pt>
                <c:pt idx="208">
                  <c:v>42856</c:v>
                </c:pt>
                <c:pt idx="209">
                  <c:v>42887</c:v>
                </c:pt>
                <c:pt idx="210">
                  <c:v>42917</c:v>
                </c:pt>
                <c:pt idx="211">
                  <c:v>42948</c:v>
                </c:pt>
                <c:pt idx="212">
                  <c:v>42979</c:v>
                </c:pt>
                <c:pt idx="213">
                  <c:v>43009</c:v>
                </c:pt>
                <c:pt idx="214">
                  <c:v>43040</c:v>
                </c:pt>
                <c:pt idx="215">
                  <c:v>43070</c:v>
                </c:pt>
                <c:pt idx="216">
                  <c:v>43101</c:v>
                </c:pt>
                <c:pt idx="217">
                  <c:v>43132</c:v>
                </c:pt>
                <c:pt idx="218">
                  <c:v>43160</c:v>
                </c:pt>
                <c:pt idx="219">
                  <c:v>43191</c:v>
                </c:pt>
                <c:pt idx="220">
                  <c:v>43221</c:v>
                </c:pt>
                <c:pt idx="221">
                  <c:v>43252</c:v>
                </c:pt>
                <c:pt idx="222">
                  <c:v>43282</c:v>
                </c:pt>
                <c:pt idx="223">
                  <c:v>43313</c:v>
                </c:pt>
                <c:pt idx="224">
                  <c:v>43344</c:v>
                </c:pt>
                <c:pt idx="225">
                  <c:v>43374</c:v>
                </c:pt>
                <c:pt idx="226">
                  <c:v>43405</c:v>
                </c:pt>
                <c:pt idx="227">
                  <c:v>43435</c:v>
                </c:pt>
                <c:pt idx="228">
                  <c:v>43466</c:v>
                </c:pt>
                <c:pt idx="229">
                  <c:v>43497</c:v>
                </c:pt>
                <c:pt idx="230">
                  <c:v>43525</c:v>
                </c:pt>
                <c:pt idx="231">
                  <c:v>43556</c:v>
                </c:pt>
                <c:pt idx="232">
                  <c:v>43586</c:v>
                </c:pt>
                <c:pt idx="233">
                  <c:v>43617</c:v>
                </c:pt>
                <c:pt idx="234">
                  <c:v>43647</c:v>
                </c:pt>
                <c:pt idx="235">
                  <c:v>43678</c:v>
                </c:pt>
                <c:pt idx="236">
                  <c:v>43709</c:v>
                </c:pt>
                <c:pt idx="237">
                  <c:v>43739</c:v>
                </c:pt>
                <c:pt idx="238">
                  <c:v>43770</c:v>
                </c:pt>
                <c:pt idx="239">
                  <c:v>43800</c:v>
                </c:pt>
                <c:pt idx="240">
                  <c:v>43831</c:v>
                </c:pt>
                <c:pt idx="241">
                  <c:v>43862</c:v>
                </c:pt>
                <c:pt idx="242">
                  <c:v>43891</c:v>
                </c:pt>
                <c:pt idx="243">
                  <c:v>43922</c:v>
                </c:pt>
                <c:pt idx="244">
                  <c:v>43952</c:v>
                </c:pt>
                <c:pt idx="245">
                  <c:v>43983</c:v>
                </c:pt>
                <c:pt idx="246">
                  <c:v>44013</c:v>
                </c:pt>
                <c:pt idx="247">
                  <c:v>44044</c:v>
                </c:pt>
                <c:pt idx="248">
                  <c:v>44075</c:v>
                </c:pt>
                <c:pt idx="249">
                  <c:v>44105</c:v>
                </c:pt>
                <c:pt idx="250">
                  <c:v>44136</c:v>
                </c:pt>
                <c:pt idx="251">
                  <c:v>44166</c:v>
                </c:pt>
                <c:pt idx="252">
                  <c:v>44197</c:v>
                </c:pt>
                <c:pt idx="253">
                  <c:v>44228</c:v>
                </c:pt>
                <c:pt idx="254">
                  <c:v>44256</c:v>
                </c:pt>
                <c:pt idx="255">
                  <c:v>44287</c:v>
                </c:pt>
                <c:pt idx="256">
                  <c:v>44317</c:v>
                </c:pt>
                <c:pt idx="257">
                  <c:v>44348</c:v>
                </c:pt>
                <c:pt idx="258">
                  <c:v>44378</c:v>
                </c:pt>
                <c:pt idx="259">
                  <c:v>44409</c:v>
                </c:pt>
                <c:pt idx="260">
                  <c:v>44440</c:v>
                </c:pt>
                <c:pt idx="261">
                  <c:v>44470</c:v>
                </c:pt>
                <c:pt idx="262">
                  <c:v>44501</c:v>
                </c:pt>
                <c:pt idx="263">
                  <c:v>44531</c:v>
                </c:pt>
                <c:pt idx="264">
                  <c:v>44562</c:v>
                </c:pt>
                <c:pt idx="265">
                  <c:v>44593</c:v>
                </c:pt>
                <c:pt idx="266">
                  <c:v>44621</c:v>
                </c:pt>
                <c:pt idx="267">
                  <c:v>44652</c:v>
                </c:pt>
                <c:pt idx="268">
                  <c:v>44682</c:v>
                </c:pt>
                <c:pt idx="269">
                  <c:v>44713</c:v>
                </c:pt>
                <c:pt idx="270">
                  <c:v>44743</c:v>
                </c:pt>
                <c:pt idx="271">
                  <c:v>44774</c:v>
                </c:pt>
                <c:pt idx="272">
                  <c:v>44805</c:v>
                </c:pt>
                <c:pt idx="273">
                  <c:v>44835</c:v>
                </c:pt>
                <c:pt idx="274">
                  <c:v>44866</c:v>
                </c:pt>
                <c:pt idx="275">
                  <c:v>44896</c:v>
                </c:pt>
                <c:pt idx="276">
                  <c:v>44927</c:v>
                </c:pt>
                <c:pt idx="277">
                  <c:v>44958</c:v>
                </c:pt>
                <c:pt idx="278">
                  <c:v>44986</c:v>
                </c:pt>
                <c:pt idx="279">
                  <c:v>45017</c:v>
                </c:pt>
                <c:pt idx="280">
                  <c:v>45047</c:v>
                </c:pt>
                <c:pt idx="281">
                  <c:v>45078</c:v>
                </c:pt>
                <c:pt idx="282">
                  <c:v>45108</c:v>
                </c:pt>
                <c:pt idx="283">
                  <c:v>45139</c:v>
                </c:pt>
                <c:pt idx="284">
                  <c:v>45170</c:v>
                </c:pt>
                <c:pt idx="285">
                  <c:v>45200</c:v>
                </c:pt>
                <c:pt idx="286">
                  <c:v>45231</c:v>
                </c:pt>
                <c:pt idx="287">
                  <c:v>45261</c:v>
                </c:pt>
                <c:pt idx="288">
                  <c:v>45292</c:v>
                </c:pt>
                <c:pt idx="289">
                  <c:v>45323</c:v>
                </c:pt>
                <c:pt idx="290">
                  <c:v>45352</c:v>
                </c:pt>
                <c:pt idx="291">
                  <c:v>45383</c:v>
                </c:pt>
                <c:pt idx="292">
                  <c:v>45413</c:v>
                </c:pt>
                <c:pt idx="293">
                  <c:v>45444</c:v>
                </c:pt>
              </c:numCache>
            </c:numRef>
          </c:cat>
          <c:val>
            <c:numRef>
              <c:f>'日経平均（データ）'!$C$8:$C$301</c:f>
              <c:numCache>
                <c:formatCode>"¥"#,##0_);[Red]\("¥"#,##0\)</c:formatCode>
                <c:ptCount val="294"/>
                <c:pt idx="0">
                  <c:v>19539.7</c:v>
                </c:pt>
                <c:pt idx="1">
                  <c:v>19959.52</c:v>
                </c:pt>
                <c:pt idx="2">
                  <c:v>20337.32</c:v>
                </c:pt>
                <c:pt idx="3">
                  <c:v>17973.7</c:v>
                </c:pt>
                <c:pt idx="4">
                  <c:v>16332.45</c:v>
                </c:pt>
                <c:pt idx="5">
                  <c:v>17411.05</c:v>
                </c:pt>
                <c:pt idx="6">
                  <c:v>15727.49</c:v>
                </c:pt>
                <c:pt idx="7">
                  <c:v>16861.259999999998</c:v>
                </c:pt>
                <c:pt idx="8">
                  <c:v>15747.26</c:v>
                </c:pt>
                <c:pt idx="9">
                  <c:v>14539.6</c:v>
                </c:pt>
                <c:pt idx="10">
                  <c:v>14648.51</c:v>
                </c:pt>
                <c:pt idx="11">
                  <c:v>13785.69</c:v>
                </c:pt>
                <c:pt idx="12">
                  <c:v>13843.55</c:v>
                </c:pt>
                <c:pt idx="13">
                  <c:v>12883.54</c:v>
                </c:pt>
                <c:pt idx="14">
                  <c:v>12999.7</c:v>
                </c:pt>
                <c:pt idx="15">
                  <c:v>13934.32</c:v>
                </c:pt>
                <c:pt idx="16">
                  <c:v>13262.14</c:v>
                </c:pt>
                <c:pt idx="17">
                  <c:v>12969.05</c:v>
                </c:pt>
                <c:pt idx="18">
                  <c:v>11860.77</c:v>
                </c:pt>
                <c:pt idx="19">
                  <c:v>10713.51</c:v>
                </c:pt>
                <c:pt idx="20">
                  <c:v>9774.68</c:v>
                </c:pt>
                <c:pt idx="21">
                  <c:v>10366.34</c:v>
                </c:pt>
                <c:pt idx="22">
                  <c:v>10697.44</c:v>
                </c:pt>
                <c:pt idx="23">
                  <c:v>10542.62</c:v>
                </c:pt>
                <c:pt idx="24">
                  <c:v>9997.7999999999993</c:v>
                </c:pt>
                <c:pt idx="25">
                  <c:v>10587.83</c:v>
                </c:pt>
                <c:pt idx="26">
                  <c:v>11024.94</c:v>
                </c:pt>
                <c:pt idx="27">
                  <c:v>11492.54</c:v>
                </c:pt>
                <c:pt idx="28">
                  <c:v>11763.7</c:v>
                </c:pt>
                <c:pt idx="29">
                  <c:v>10621.84</c:v>
                </c:pt>
                <c:pt idx="30">
                  <c:v>9877.94</c:v>
                </c:pt>
                <c:pt idx="31">
                  <c:v>9619.2999999999993</c:v>
                </c:pt>
                <c:pt idx="32">
                  <c:v>9383.2900000000009</c:v>
                </c:pt>
                <c:pt idx="33">
                  <c:v>8640.48</c:v>
                </c:pt>
                <c:pt idx="34">
                  <c:v>9215.56</c:v>
                </c:pt>
                <c:pt idx="35">
                  <c:v>8578.9500000000007</c:v>
                </c:pt>
                <c:pt idx="36">
                  <c:v>8339.94</c:v>
                </c:pt>
                <c:pt idx="37">
                  <c:v>8363.0400000000009</c:v>
                </c:pt>
                <c:pt idx="38">
                  <c:v>7972.71</c:v>
                </c:pt>
                <c:pt idx="39">
                  <c:v>7831.42</c:v>
                </c:pt>
                <c:pt idx="40">
                  <c:v>8424.51</c:v>
                </c:pt>
                <c:pt idx="41">
                  <c:v>9083.11</c:v>
                </c:pt>
                <c:pt idx="42">
                  <c:v>9563.2099999999991</c:v>
                </c:pt>
                <c:pt idx="43">
                  <c:v>10343.549999999999</c:v>
                </c:pt>
                <c:pt idx="44">
                  <c:v>10219.049999999999</c:v>
                </c:pt>
                <c:pt idx="45">
                  <c:v>10559.59</c:v>
                </c:pt>
                <c:pt idx="46">
                  <c:v>10100.57</c:v>
                </c:pt>
                <c:pt idx="47">
                  <c:v>10676.64</c:v>
                </c:pt>
                <c:pt idx="48">
                  <c:v>10783.61</c:v>
                </c:pt>
                <c:pt idx="49">
                  <c:v>11041.92</c:v>
                </c:pt>
                <c:pt idx="50">
                  <c:v>11715.39</c:v>
                </c:pt>
                <c:pt idx="51">
                  <c:v>11761.79</c:v>
                </c:pt>
                <c:pt idx="52">
                  <c:v>11236.37</c:v>
                </c:pt>
                <c:pt idx="53">
                  <c:v>11858.87</c:v>
                </c:pt>
                <c:pt idx="54">
                  <c:v>11325.78</c:v>
                </c:pt>
                <c:pt idx="55">
                  <c:v>11081.79</c:v>
                </c:pt>
                <c:pt idx="56">
                  <c:v>10823.57</c:v>
                </c:pt>
                <c:pt idx="57">
                  <c:v>10771.42</c:v>
                </c:pt>
                <c:pt idx="58">
                  <c:v>10899.25</c:v>
                </c:pt>
                <c:pt idx="59">
                  <c:v>11488.76</c:v>
                </c:pt>
                <c:pt idx="60">
                  <c:v>11387.59</c:v>
                </c:pt>
                <c:pt idx="61">
                  <c:v>11740.6</c:v>
                </c:pt>
                <c:pt idx="62">
                  <c:v>11668.95</c:v>
                </c:pt>
                <c:pt idx="63">
                  <c:v>11008.9</c:v>
                </c:pt>
                <c:pt idx="64">
                  <c:v>11276.59</c:v>
                </c:pt>
                <c:pt idx="65">
                  <c:v>11584.01</c:v>
                </c:pt>
                <c:pt idx="66">
                  <c:v>11899.6</c:v>
                </c:pt>
                <c:pt idx="67">
                  <c:v>12413.6</c:v>
                </c:pt>
                <c:pt idx="68">
                  <c:v>13574.3</c:v>
                </c:pt>
                <c:pt idx="69">
                  <c:v>13606.5</c:v>
                </c:pt>
                <c:pt idx="70">
                  <c:v>14872.15</c:v>
                </c:pt>
                <c:pt idx="71">
                  <c:v>16111.43</c:v>
                </c:pt>
                <c:pt idx="72">
                  <c:v>16649.82</c:v>
                </c:pt>
                <c:pt idx="73">
                  <c:v>16205.43</c:v>
                </c:pt>
                <c:pt idx="74">
                  <c:v>17059.66</c:v>
                </c:pt>
                <c:pt idx="75">
                  <c:v>16906.23</c:v>
                </c:pt>
                <c:pt idx="76">
                  <c:v>15467.33</c:v>
                </c:pt>
                <c:pt idx="77">
                  <c:v>15505.18</c:v>
                </c:pt>
                <c:pt idx="78">
                  <c:v>15456.81</c:v>
                </c:pt>
                <c:pt idx="79">
                  <c:v>16140.76</c:v>
                </c:pt>
                <c:pt idx="80">
                  <c:v>16127.58</c:v>
                </c:pt>
                <c:pt idx="81">
                  <c:v>16399.39</c:v>
                </c:pt>
                <c:pt idx="82">
                  <c:v>16274.33</c:v>
                </c:pt>
                <c:pt idx="83">
                  <c:v>17225.830000000002</c:v>
                </c:pt>
                <c:pt idx="84">
                  <c:v>17383.419999999998</c:v>
                </c:pt>
                <c:pt idx="85">
                  <c:v>17604.12</c:v>
                </c:pt>
                <c:pt idx="86">
                  <c:v>17287.650000000001</c:v>
                </c:pt>
                <c:pt idx="87">
                  <c:v>17400.41</c:v>
                </c:pt>
                <c:pt idx="88">
                  <c:v>17875.75</c:v>
                </c:pt>
                <c:pt idx="89">
                  <c:v>18138.36</c:v>
                </c:pt>
                <c:pt idx="90">
                  <c:v>17248.89</c:v>
                </c:pt>
                <c:pt idx="91">
                  <c:v>16569.09</c:v>
                </c:pt>
                <c:pt idx="92">
                  <c:v>16785.689999999999</c:v>
                </c:pt>
                <c:pt idx="93">
                  <c:v>16737.63</c:v>
                </c:pt>
                <c:pt idx="94">
                  <c:v>15680.67</c:v>
                </c:pt>
                <c:pt idx="95">
                  <c:v>15307.78</c:v>
                </c:pt>
                <c:pt idx="96">
                  <c:v>13592.47</c:v>
                </c:pt>
                <c:pt idx="97">
                  <c:v>13603.02</c:v>
                </c:pt>
                <c:pt idx="98">
                  <c:v>12525.54</c:v>
                </c:pt>
                <c:pt idx="99">
                  <c:v>13849.99</c:v>
                </c:pt>
                <c:pt idx="100">
                  <c:v>14338.54</c:v>
                </c:pt>
                <c:pt idx="101">
                  <c:v>13481.38</c:v>
                </c:pt>
                <c:pt idx="102">
                  <c:v>13376.81</c:v>
                </c:pt>
                <c:pt idx="103">
                  <c:v>13072.87</c:v>
                </c:pt>
                <c:pt idx="104">
                  <c:v>11259.86</c:v>
                </c:pt>
                <c:pt idx="105">
                  <c:v>8576.98</c:v>
                </c:pt>
                <c:pt idx="106">
                  <c:v>8512.27</c:v>
                </c:pt>
                <c:pt idx="107">
                  <c:v>8859.56</c:v>
                </c:pt>
                <c:pt idx="108">
                  <c:v>7994.05</c:v>
                </c:pt>
                <c:pt idx="109">
                  <c:v>7568.42</c:v>
                </c:pt>
                <c:pt idx="110">
                  <c:v>8109.53</c:v>
                </c:pt>
                <c:pt idx="111">
                  <c:v>8828.26</c:v>
                </c:pt>
                <c:pt idx="112">
                  <c:v>9522.5</c:v>
                </c:pt>
                <c:pt idx="113">
                  <c:v>9958.44</c:v>
                </c:pt>
                <c:pt idx="114">
                  <c:v>10356.83</c:v>
                </c:pt>
                <c:pt idx="115">
                  <c:v>10492.53</c:v>
                </c:pt>
                <c:pt idx="116">
                  <c:v>10133.23</c:v>
                </c:pt>
                <c:pt idx="117">
                  <c:v>10034.74</c:v>
                </c:pt>
                <c:pt idx="118">
                  <c:v>9345.5499999999993</c:v>
                </c:pt>
                <c:pt idx="119">
                  <c:v>10546.44</c:v>
                </c:pt>
                <c:pt idx="120">
                  <c:v>10198.040000000001</c:v>
                </c:pt>
                <c:pt idx="121">
                  <c:v>10126.030000000001</c:v>
                </c:pt>
                <c:pt idx="122">
                  <c:v>11089.94</c:v>
                </c:pt>
                <c:pt idx="123">
                  <c:v>11057.4</c:v>
                </c:pt>
                <c:pt idx="124">
                  <c:v>9768.7000000000007</c:v>
                </c:pt>
                <c:pt idx="125">
                  <c:v>9382.64</c:v>
                </c:pt>
                <c:pt idx="126">
                  <c:v>9537.2999999999993</c:v>
                </c:pt>
                <c:pt idx="127">
                  <c:v>8824.06</c:v>
                </c:pt>
                <c:pt idx="128">
                  <c:v>9369.35</c:v>
                </c:pt>
                <c:pt idx="129">
                  <c:v>9202.4500000000007</c:v>
                </c:pt>
                <c:pt idx="130">
                  <c:v>9937.0400000000009</c:v>
                </c:pt>
                <c:pt idx="131">
                  <c:v>10228.92</c:v>
                </c:pt>
                <c:pt idx="132">
                  <c:v>10237.92</c:v>
                </c:pt>
                <c:pt idx="133">
                  <c:v>10624.09</c:v>
                </c:pt>
                <c:pt idx="134">
                  <c:v>9755.1</c:v>
                </c:pt>
                <c:pt idx="135">
                  <c:v>9849.74</c:v>
                </c:pt>
                <c:pt idx="136">
                  <c:v>9693.73</c:v>
                </c:pt>
                <c:pt idx="137">
                  <c:v>9816.09</c:v>
                </c:pt>
                <c:pt idx="138">
                  <c:v>9833.0300000000007</c:v>
                </c:pt>
                <c:pt idx="139">
                  <c:v>8955.2000000000007</c:v>
                </c:pt>
                <c:pt idx="140">
                  <c:v>8700.2900000000009</c:v>
                </c:pt>
                <c:pt idx="141">
                  <c:v>8988.39</c:v>
                </c:pt>
                <c:pt idx="142">
                  <c:v>8434.61</c:v>
                </c:pt>
                <c:pt idx="143">
                  <c:v>8455.35</c:v>
                </c:pt>
                <c:pt idx="144">
                  <c:v>8802.51</c:v>
                </c:pt>
                <c:pt idx="145">
                  <c:v>9723.24</c:v>
                </c:pt>
                <c:pt idx="146">
                  <c:v>10083.56</c:v>
                </c:pt>
                <c:pt idx="147">
                  <c:v>9520.89</c:v>
                </c:pt>
                <c:pt idx="148">
                  <c:v>8542.73</c:v>
                </c:pt>
                <c:pt idx="149">
                  <c:v>9006.7800000000007</c:v>
                </c:pt>
                <c:pt idx="150">
                  <c:v>8695.06</c:v>
                </c:pt>
                <c:pt idx="151">
                  <c:v>8839.91</c:v>
                </c:pt>
                <c:pt idx="152">
                  <c:v>8870.16</c:v>
                </c:pt>
                <c:pt idx="153">
                  <c:v>8928.2900000000009</c:v>
                </c:pt>
                <c:pt idx="154">
                  <c:v>9446.01</c:v>
                </c:pt>
                <c:pt idx="155">
                  <c:v>10395.18</c:v>
                </c:pt>
                <c:pt idx="156">
                  <c:v>11138.66</c:v>
                </c:pt>
                <c:pt idx="157">
                  <c:v>11559.36</c:v>
                </c:pt>
                <c:pt idx="158">
                  <c:v>12397.91</c:v>
                </c:pt>
                <c:pt idx="159">
                  <c:v>13860.86</c:v>
                </c:pt>
                <c:pt idx="160">
                  <c:v>13774.54</c:v>
                </c:pt>
                <c:pt idx="161">
                  <c:v>13677.32</c:v>
                </c:pt>
                <c:pt idx="162">
                  <c:v>13668.32</c:v>
                </c:pt>
                <c:pt idx="163">
                  <c:v>13388.86</c:v>
                </c:pt>
                <c:pt idx="164">
                  <c:v>14455.8</c:v>
                </c:pt>
                <c:pt idx="165">
                  <c:v>14327.94</c:v>
                </c:pt>
                <c:pt idx="166">
                  <c:v>15661.87</c:v>
                </c:pt>
                <c:pt idx="167">
                  <c:v>16291.31</c:v>
                </c:pt>
                <c:pt idx="168">
                  <c:v>14914.53</c:v>
                </c:pt>
                <c:pt idx="169">
                  <c:v>14841.07</c:v>
                </c:pt>
                <c:pt idx="170">
                  <c:v>14827.83</c:v>
                </c:pt>
                <c:pt idx="171">
                  <c:v>14304.11</c:v>
                </c:pt>
                <c:pt idx="172">
                  <c:v>14632.38</c:v>
                </c:pt>
                <c:pt idx="173">
                  <c:v>15162.1</c:v>
                </c:pt>
                <c:pt idx="174">
                  <c:v>15620.77</c:v>
                </c:pt>
                <c:pt idx="175">
                  <c:v>15424.59</c:v>
                </c:pt>
                <c:pt idx="176">
                  <c:v>16173.52</c:v>
                </c:pt>
                <c:pt idx="177">
                  <c:v>16413.759999999998</c:v>
                </c:pt>
                <c:pt idx="178">
                  <c:v>17459.849999999999</c:v>
                </c:pt>
                <c:pt idx="179">
                  <c:v>17450.77</c:v>
                </c:pt>
                <c:pt idx="180">
                  <c:v>17674.39</c:v>
                </c:pt>
                <c:pt idx="181">
                  <c:v>18797.939999999999</c:v>
                </c:pt>
                <c:pt idx="182">
                  <c:v>19206.990000000002</c:v>
                </c:pt>
                <c:pt idx="183">
                  <c:v>19520.009999999998</c:v>
                </c:pt>
                <c:pt idx="184">
                  <c:v>20563.150000000001</c:v>
                </c:pt>
                <c:pt idx="185">
                  <c:v>20235.73</c:v>
                </c:pt>
                <c:pt idx="186">
                  <c:v>20585.240000000002</c:v>
                </c:pt>
                <c:pt idx="187">
                  <c:v>18890.48</c:v>
                </c:pt>
                <c:pt idx="188">
                  <c:v>17388.150000000001</c:v>
                </c:pt>
                <c:pt idx="189">
                  <c:v>19083.099999999999</c:v>
                </c:pt>
                <c:pt idx="190">
                  <c:v>19747.47</c:v>
                </c:pt>
                <c:pt idx="191">
                  <c:v>19033.71</c:v>
                </c:pt>
                <c:pt idx="192">
                  <c:v>17518.3</c:v>
                </c:pt>
                <c:pt idx="193">
                  <c:v>16026.76</c:v>
                </c:pt>
                <c:pt idx="194">
                  <c:v>16758.669999999998</c:v>
                </c:pt>
                <c:pt idx="195">
                  <c:v>16666.05</c:v>
                </c:pt>
                <c:pt idx="196">
                  <c:v>17234.98</c:v>
                </c:pt>
                <c:pt idx="197">
                  <c:v>15575.92</c:v>
                </c:pt>
                <c:pt idx="198">
                  <c:v>16569.27</c:v>
                </c:pt>
                <c:pt idx="199">
                  <c:v>16887.400000000001</c:v>
                </c:pt>
                <c:pt idx="200">
                  <c:v>16449.84</c:v>
                </c:pt>
                <c:pt idx="201">
                  <c:v>17425.02</c:v>
                </c:pt>
                <c:pt idx="202">
                  <c:v>18308.48</c:v>
                </c:pt>
                <c:pt idx="203">
                  <c:v>19114.37</c:v>
                </c:pt>
                <c:pt idx="204">
                  <c:v>19041.34</c:v>
                </c:pt>
                <c:pt idx="205">
                  <c:v>19118.990000000002</c:v>
                </c:pt>
                <c:pt idx="206">
                  <c:v>18909.259999999998</c:v>
                </c:pt>
                <c:pt idx="207">
                  <c:v>19196.740000000002</c:v>
                </c:pt>
                <c:pt idx="208">
                  <c:v>19650.57</c:v>
                </c:pt>
                <c:pt idx="209">
                  <c:v>20033.43</c:v>
                </c:pt>
                <c:pt idx="210">
                  <c:v>19925.18</c:v>
                </c:pt>
                <c:pt idx="211">
                  <c:v>19646.240000000002</c:v>
                </c:pt>
                <c:pt idx="212">
                  <c:v>20356.28</c:v>
                </c:pt>
                <c:pt idx="213">
                  <c:v>22011.61</c:v>
                </c:pt>
                <c:pt idx="214">
                  <c:v>22724.959999999999</c:v>
                </c:pt>
                <c:pt idx="215">
                  <c:v>22764.94</c:v>
                </c:pt>
                <c:pt idx="216">
                  <c:v>23098.29</c:v>
                </c:pt>
                <c:pt idx="217">
                  <c:v>22068.240000000002</c:v>
                </c:pt>
                <c:pt idx="218">
                  <c:v>21454.3</c:v>
                </c:pt>
                <c:pt idx="219">
                  <c:v>22467.87</c:v>
                </c:pt>
                <c:pt idx="220">
                  <c:v>22201.82</c:v>
                </c:pt>
                <c:pt idx="221">
                  <c:v>22304.51</c:v>
                </c:pt>
                <c:pt idx="222">
                  <c:v>22553.72</c:v>
                </c:pt>
                <c:pt idx="223">
                  <c:v>22865.15</c:v>
                </c:pt>
                <c:pt idx="224">
                  <c:v>24120.04</c:v>
                </c:pt>
                <c:pt idx="225">
                  <c:v>21920.46</c:v>
                </c:pt>
                <c:pt idx="226">
                  <c:v>22351.06</c:v>
                </c:pt>
                <c:pt idx="227">
                  <c:v>20014.77</c:v>
                </c:pt>
                <c:pt idx="228">
                  <c:v>20773.490000000002</c:v>
                </c:pt>
                <c:pt idx="229">
                  <c:v>21385.16</c:v>
                </c:pt>
                <c:pt idx="230">
                  <c:v>21205.81</c:v>
                </c:pt>
                <c:pt idx="231">
                  <c:v>22258.73</c:v>
                </c:pt>
                <c:pt idx="232">
                  <c:v>20601.189999999999</c:v>
                </c:pt>
                <c:pt idx="233">
                  <c:v>21275.919999999998</c:v>
                </c:pt>
                <c:pt idx="234">
                  <c:v>21521.53</c:v>
                </c:pt>
                <c:pt idx="235">
                  <c:v>20704.37</c:v>
                </c:pt>
                <c:pt idx="236">
                  <c:v>21755.84</c:v>
                </c:pt>
                <c:pt idx="237">
                  <c:v>22927.040000000001</c:v>
                </c:pt>
                <c:pt idx="238">
                  <c:v>23293.91</c:v>
                </c:pt>
                <c:pt idx="239">
                  <c:v>23656.62</c:v>
                </c:pt>
                <c:pt idx="240">
                  <c:v>23205.18</c:v>
                </c:pt>
                <c:pt idx="241">
                  <c:v>21142.959999999999</c:v>
                </c:pt>
                <c:pt idx="242">
                  <c:v>18917.009999999998</c:v>
                </c:pt>
                <c:pt idx="243">
                  <c:v>20193.689999999999</c:v>
                </c:pt>
                <c:pt idx="244">
                  <c:v>21877.89</c:v>
                </c:pt>
                <c:pt idx="245">
                  <c:v>22288.14</c:v>
                </c:pt>
                <c:pt idx="246">
                  <c:v>21710</c:v>
                </c:pt>
                <c:pt idx="247">
                  <c:v>23139.759999999998</c:v>
                </c:pt>
                <c:pt idx="248">
                  <c:v>23185.119999999999</c:v>
                </c:pt>
                <c:pt idx="249">
                  <c:v>22977.13</c:v>
                </c:pt>
                <c:pt idx="250">
                  <c:v>26433.62</c:v>
                </c:pt>
                <c:pt idx="251">
                  <c:v>27444.17</c:v>
                </c:pt>
                <c:pt idx="252">
                  <c:v>27663.39</c:v>
                </c:pt>
                <c:pt idx="253">
                  <c:v>28966.01</c:v>
                </c:pt>
                <c:pt idx="254">
                  <c:v>29178.799999999999</c:v>
                </c:pt>
                <c:pt idx="255">
                  <c:v>28812.63</c:v>
                </c:pt>
                <c:pt idx="256">
                  <c:v>28860.080000000002</c:v>
                </c:pt>
                <c:pt idx="257">
                  <c:v>28791.53</c:v>
                </c:pt>
                <c:pt idx="258">
                  <c:v>27283.59</c:v>
                </c:pt>
                <c:pt idx="259">
                  <c:v>28089.54</c:v>
                </c:pt>
                <c:pt idx="260">
                  <c:v>29452.66</c:v>
                </c:pt>
                <c:pt idx="261">
                  <c:v>28892.69</c:v>
                </c:pt>
                <c:pt idx="262">
                  <c:v>27821.759999999998</c:v>
                </c:pt>
                <c:pt idx="263">
                  <c:v>28791.71</c:v>
                </c:pt>
                <c:pt idx="264">
                  <c:v>27001.98</c:v>
                </c:pt>
                <c:pt idx="265">
                  <c:v>26526.82</c:v>
                </c:pt>
                <c:pt idx="266">
                  <c:v>27821.43</c:v>
                </c:pt>
                <c:pt idx="267">
                  <c:v>26847.9</c:v>
                </c:pt>
                <c:pt idx="268">
                  <c:v>27279.8</c:v>
                </c:pt>
                <c:pt idx="269">
                  <c:v>26393.040000000001</c:v>
                </c:pt>
                <c:pt idx="270">
                  <c:v>27801.64</c:v>
                </c:pt>
                <c:pt idx="271">
                  <c:v>28091.53</c:v>
                </c:pt>
                <c:pt idx="272">
                  <c:v>25937.21</c:v>
                </c:pt>
                <c:pt idx="273">
                  <c:v>27587.46</c:v>
                </c:pt>
                <c:pt idx="274">
                  <c:v>27968.99</c:v>
                </c:pt>
                <c:pt idx="275">
                  <c:v>26094.5</c:v>
                </c:pt>
                <c:pt idx="276">
                  <c:v>27327.11</c:v>
                </c:pt>
                <c:pt idx="277">
                  <c:v>27445.56</c:v>
                </c:pt>
                <c:pt idx="278">
                  <c:v>28041.48</c:v>
                </c:pt>
                <c:pt idx="279">
                  <c:v>28856.44</c:v>
                </c:pt>
                <c:pt idx="280">
                  <c:v>29388.3</c:v>
                </c:pt>
                <c:pt idx="281">
                  <c:v>#N/A</c:v>
                </c:pt>
                <c:pt idx="282">
                  <c:v>#N/A</c:v>
                </c:pt>
                <c:pt idx="283">
                  <c:v>#N/A</c:v>
                </c:pt>
                <c:pt idx="284">
                  <c:v>#N/A</c:v>
                </c:pt>
                <c:pt idx="285">
                  <c:v>#N/A</c:v>
                </c:pt>
                <c:pt idx="286">
                  <c:v>#N/A</c:v>
                </c:pt>
                <c:pt idx="287">
                  <c:v>#N/A</c:v>
                </c:pt>
                <c:pt idx="288">
                  <c:v>#N/A</c:v>
                </c:pt>
                <c:pt idx="289">
                  <c:v>#N/A</c:v>
                </c:pt>
                <c:pt idx="290">
                  <c:v>#N/A</c:v>
                </c:pt>
                <c:pt idx="291">
                  <c:v>#N/A</c:v>
                </c:pt>
                <c:pt idx="292">
                  <c:v>#N/A</c:v>
                </c:pt>
                <c:pt idx="293">
                  <c:v>#N/A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F714-462E-9FEC-A8B1A91952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346018112"/>
        <c:axId val="1346027232"/>
      </c:lineChart>
      <c:dateAx>
        <c:axId val="773617584"/>
        <c:scaling>
          <c:orientation val="minMax"/>
        </c:scaling>
        <c:delete val="0"/>
        <c:axPos val="b"/>
        <c:numFmt formatCode="m/d/yyyy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3618064"/>
        <c:crosses val="autoZero"/>
        <c:auto val="1"/>
        <c:lblOffset val="100"/>
        <c:baseTimeUnit val="months"/>
      </c:dateAx>
      <c:valAx>
        <c:axId val="773618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¥&quot;#,##0_);[Red]\(&quot;¥&quot;#,##0\)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73617584"/>
        <c:crosses val="autoZero"/>
        <c:crossBetween val="between"/>
      </c:valAx>
      <c:valAx>
        <c:axId val="1346027232"/>
        <c:scaling>
          <c:orientation val="minMax"/>
        </c:scaling>
        <c:delete val="0"/>
        <c:axPos val="r"/>
        <c:numFmt formatCode="&quot;¥&quot;#,##0_);[Red]\(&quot;¥&quot;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346018112"/>
        <c:crosses val="max"/>
        <c:crossBetween val="between"/>
      </c:valAx>
      <c:dateAx>
        <c:axId val="1346018112"/>
        <c:scaling>
          <c:orientation val="minMax"/>
        </c:scaling>
        <c:delete val="1"/>
        <c:axPos val="b"/>
        <c:numFmt formatCode="m/d/yyyy" sourceLinked="1"/>
        <c:majorTickMark val="out"/>
        <c:minorTickMark val="none"/>
        <c:tickLblPos val="nextTo"/>
        <c:crossAx val="1346027232"/>
        <c:crosses val="autoZero"/>
        <c:auto val="1"/>
        <c:lblOffset val="100"/>
        <c:baseTimeUnit val="months"/>
      </c:date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ja-JP" altLang="en-US" sz="2000" b="1">
                <a:solidFill>
                  <a:schemeClr val="accent2"/>
                </a:solidFill>
                <a:latin typeface="HG丸ｺﾞｼｯｸM-PRO" panose="020F0600000000000000" pitchFamily="50" charset="-128"/>
                <a:ea typeface="HG丸ｺﾞｼｯｸM-PRO" panose="020F0600000000000000" pitchFamily="50" charset="-128"/>
              </a:rPr>
              <a:t>複利の効果</a:t>
            </a:r>
          </a:p>
        </c:rich>
      </c:tx>
      <c:layout>
        <c:manualLayout>
          <c:xMode val="edge"/>
          <c:yMode val="edge"/>
          <c:x val="0.43467956111440359"/>
          <c:y val="2.74540896450024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元本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val>
            <c:numRef>
              <c:f>'複利（計算）'!$D$9:$D$38</c:f>
              <c:numCache>
                <c:formatCode>#,##0_);[Red]\(#,##0\)</c:formatCode>
                <c:ptCount val="30"/>
                <c:pt idx="0">
                  <c:v>120000</c:v>
                </c:pt>
                <c:pt idx="1">
                  <c:v>240000</c:v>
                </c:pt>
                <c:pt idx="2">
                  <c:v>360000</c:v>
                </c:pt>
                <c:pt idx="3">
                  <c:v>480000</c:v>
                </c:pt>
                <c:pt idx="4">
                  <c:v>600000</c:v>
                </c:pt>
                <c:pt idx="5">
                  <c:v>720000</c:v>
                </c:pt>
                <c:pt idx="6">
                  <c:v>840000</c:v>
                </c:pt>
                <c:pt idx="7">
                  <c:v>960000</c:v>
                </c:pt>
                <c:pt idx="8">
                  <c:v>1080000</c:v>
                </c:pt>
                <c:pt idx="9">
                  <c:v>1200000</c:v>
                </c:pt>
                <c:pt idx="10">
                  <c:v>1320000</c:v>
                </c:pt>
                <c:pt idx="11">
                  <c:v>1440000</c:v>
                </c:pt>
                <c:pt idx="12">
                  <c:v>1560000</c:v>
                </c:pt>
                <c:pt idx="13">
                  <c:v>1680000</c:v>
                </c:pt>
                <c:pt idx="14">
                  <c:v>1800000</c:v>
                </c:pt>
                <c:pt idx="15">
                  <c:v>1920000</c:v>
                </c:pt>
                <c:pt idx="16">
                  <c:v>2040000</c:v>
                </c:pt>
                <c:pt idx="17">
                  <c:v>2160000</c:v>
                </c:pt>
                <c:pt idx="18">
                  <c:v>2280000</c:v>
                </c:pt>
                <c:pt idx="19">
                  <c:v>2400000</c:v>
                </c:pt>
                <c:pt idx="20">
                  <c:v>2520000</c:v>
                </c:pt>
                <c:pt idx="21">
                  <c:v>2640000</c:v>
                </c:pt>
                <c:pt idx="22">
                  <c:v>2760000</c:v>
                </c:pt>
                <c:pt idx="23">
                  <c:v>2880000</c:v>
                </c:pt>
                <c:pt idx="24">
                  <c:v>3000000</c:v>
                </c:pt>
                <c:pt idx="25">
                  <c:v>3120000</c:v>
                </c:pt>
                <c:pt idx="26">
                  <c:v>3240000</c:v>
                </c:pt>
                <c:pt idx="27">
                  <c:v>3360000</c:v>
                </c:pt>
                <c:pt idx="28">
                  <c:v>3480000</c:v>
                </c:pt>
                <c:pt idx="29">
                  <c:v>3600000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4D-44A5-99B9-BFE35D869E5C}"/>
            </c:ext>
          </c:extLst>
        </c:ser>
        <c:ser>
          <c:idx val="1"/>
          <c:order val="1"/>
          <c:tx>
            <c:v>複利効果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val>
            <c:numRef>
              <c:f>'複利（計算）'!$F$9:$F$38</c:f>
              <c:numCache>
                <c:formatCode>#,##0_);[Red]\(#,##0\)</c:formatCode>
                <c:ptCount val="30"/>
                <c:pt idx="0">
                  <c:v>122788.55491616021</c:v>
                </c:pt>
                <c:pt idx="1">
                  <c:v>251859.20533998657</c:v>
                </c:pt>
                <c:pt idx="2">
                  <c:v>387533.35520032537</c:v>
                </c:pt>
                <c:pt idx="3">
                  <c:v>530148.8520610102</c:v>
                </c:pt>
                <c:pt idx="4">
                  <c:v>680060.82840843371</c:v>
                </c:pt>
                <c:pt idx="5">
                  <c:v>837642.58598099335</c:v>
                </c:pt>
                <c:pt idx="6">
                  <c:v>1003286.5253425041</c:v>
                </c:pt>
                <c:pt idx="7">
                  <c:v>1177405.1230143562</c:v>
                </c:pt>
                <c:pt idx="8">
                  <c:v>1360431.9585996065</c:v>
                </c:pt>
                <c:pt idx="9">
                  <c:v>1552822.7944566866</c:v>
                </c:pt>
                <c:pt idx="10">
                  <c:v>1755056.7106112672</c:v>
                </c:pt>
                <c:pt idx="11">
                  <c:v>1967637.2977323721</c:v>
                </c:pt>
                <c:pt idx="12">
                  <c:v>2191093.9111434054</c:v>
                </c:pt>
                <c:pt idx="13">
                  <c:v>2425982.9889907725</c:v>
                </c:pt>
                <c:pt idx="14">
                  <c:v>2672889.4378525005</c:v>
                </c:pt>
                <c:pt idx="15">
                  <c:v>2932428.0892372341</c:v>
                </c:pt>
                <c:pt idx="16">
                  <c:v>3205245.2306004763</c:v>
                </c:pt>
                <c:pt idx="17">
                  <c:v>3492020.2146905321</c:v>
                </c:pt>
                <c:pt idx="18">
                  <c:v>3793467.1512316363</c:v>
                </c:pt>
                <c:pt idx="19">
                  <c:v>4110336.6851568199</c:v>
                </c:pt>
                <c:pt idx="20">
                  <c:v>4443417.8658185154</c:v>
                </c:pt>
                <c:pt idx="21">
                  <c:v>4793540.1118315523</c:v>
                </c:pt>
                <c:pt idx="22">
                  <c:v>5161575.2764412314</c:v>
                </c:pt>
                <c:pt idx="23">
                  <c:v>5548439.8185595572</c:v>
                </c:pt>
                <c:pt idx="24">
                  <c:v>5955097.0848758034</c:v>
                </c:pt>
                <c:pt idx="25">
                  <c:v>6382559.7087241886</c:v>
                </c:pt>
                <c:pt idx="26">
                  <c:v>6831892.1316821612</c:v>
                </c:pt>
                <c:pt idx="27">
                  <c:v>7304213.2541784626</c:v>
                </c:pt>
                <c:pt idx="28">
                  <c:v>7800699.2217113022</c:v>
                </c:pt>
                <c:pt idx="29">
                  <c:v>8322586.3536147745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4D-44A5-99B9-BFE35D869E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0053152"/>
        <c:axId val="560061680"/>
      </c:lineChart>
      <c:catAx>
        <c:axId val="560053152"/>
        <c:scaling>
          <c:orientation val="minMax"/>
        </c:scaling>
        <c:delete val="0"/>
        <c:axPos val="b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60061680"/>
        <c:crosses val="autoZero"/>
        <c:auto val="1"/>
        <c:lblAlgn val="ctr"/>
        <c:lblOffset val="100"/>
        <c:noMultiLvlLbl val="0"/>
      </c:catAx>
      <c:valAx>
        <c:axId val="560061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_);[Red]\(#,##0\)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5600531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7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8</xdr:row>
      <xdr:rowOff>0</xdr:rowOff>
    </xdr:from>
    <xdr:to>
      <xdr:col>14</xdr:col>
      <xdr:colOff>0</xdr:colOff>
      <xdr:row>33</xdr:row>
      <xdr:rowOff>252184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59F8F43F-C6CE-487F-B217-8C8D9FF1CFD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79602</xdr:colOff>
      <xdr:row>6</xdr:row>
      <xdr:rowOff>109538</xdr:rowOff>
    </xdr:from>
    <xdr:to>
      <xdr:col>12</xdr:col>
      <xdr:colOff>0</xdr:colOff>
      <xdr:row>33</xdr:row>
      <xdr:rowOff>0</xdr:rowOff>
    </xdr:to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0EDE4E86-FB5F-47A6-B0D7-994AD286E5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indexes.nikkei.co.jp/nkave/index?type=download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2A23A-7859-413E-A53A-7D6D571C8C46}">
  <dimension ref="B1:I41"/>
  <sheetViews>
    <sheetView tabSelected="1" zoomScale="70" zoomScaleNormal="70" workbookViewId="0">
      <selection activeCell="C39" sqref="C39"/>
    </sheetView>
  </sheetViews>
  <sheetFormatPr defaultColWidth="9" defaultRowHeight="13" x14ac:dyDescent="0.55000000000000004"/>
  <cols>
    <col min="1" max="13" width="13.58203125" style="1" customWidth="1"/>
    <col min="14" max="14" width="5.58203125" style="1" customWidth="1"/>
    <col min="15" max="18" width="13.58203125" style="1" customWidth="1"/>
    <col min="19" max="16384" width="9" style="1"/>
  </cols>
  <sheetData>
    <row r="1" spans="2:9" ht="20.25" customHeight="1" thickBot="1" x14ac:dyDescent="0.6"/>
    <row r="2" spans="2:9" ht="20.25" customHeight="1" thickTop="1" thickBot="1" x14ac:dyDescent="0.6">
      <c r="B2" s="24" t="s">
        <v>12</v>
      </c>
      <c r="C2" s="34">
        <v>36526</v>
      </c>
      <c r="D2" s="2"/>
      <c r="E2" s="26" t="s">
        <v>15</v>
      </c>
      <c r="F2" s="17">
        <v>10000</v>
      </c>
      <c r="G2" s="3"/>
      <c r="H2" s="26" t="s">
        <v>30</v>
      </c>
      <c r="I2" s="97">
        <f>'日経平均（データ）'!Q5</f>
        <v>29388.3</v>
      </c>
    </row>
    <row r="3" spans="2:9" ht="20.25" customHeight="1" thickTop="1" thickBot="1" x14ac:dyDescent="0.6">
      <c r="B3" s="24" t="s">
        <v>13</v>
      </c>
      <c r="C3" s="34">
        <v>45047</v>
      </c>
      <c r="D3" s="77">
        <f>DATE(YEAR(C3),MONTH(C3)+1,DAY(C3))</f>
        <v>45078</v>
      </c>
      <c r="E3" s="27" t="s">
        <v>31</v>
      </c>
      <c r="F3" s="6">
        <f>F2*日経平均!C4</f>
        <v>2800000</v>
      </c>
      <c r="G3" s="3"/>
      <c r="H3" s="27" t="s">
        <v>18</v>
      </c>
      <c r="I3" s="85">
        <f>F4*I2</f>
        <v>5907129.4118325356</v>
      </c>
    </row>
    <row r="4" spans="2:9" ht="20.25" customHeight="1" thickTop="1" x14ac:dyDescent="0.55000000000000004">
      <c r="B4" s="25" t="s">
        <v>19</v>
      </c>
      <c r="C4" s="18">
        <f>DATEDIF(C2,C3,"M")</f>
        <v>280</v>
      </c>
      <c r="D4" s="4"/>
      <c r="E4" s="28" t="s">
        <v>29</v>
      </c>
      <c r="F4" s="96">
        <f>'日経平均（データ）'!P5</f>
        <v>201.00276000423759</v>
      </c>
      <c r="G4" s="3"/>
      <c r="H4" s="28" t="s">
        <v>20</v>
      </c>
      <c r="I4" s="5">
        <f>RATE(日経平均!C4,-1*日経平均!F2,0,I3)*12</f>
        <v>5.7935571496911954E-2</v>
      </c>
    </row>
    <row r="5" spans="2:9" ht="20.25" customHeight="1" x14ac:dyDescent="0.55000000000000004">
      <c r="B5" s="29" t="s">
        <v>45</v>
      </c>
      <c r="C5" s="20"/>
      <c r="D5" s="4"/>
      <c r="E5" s="23"/>
      <c r="F5" s="21"/>
      <c r="G5" s="3"/>
      <c r="H5" s="23"/>
      <c r="I5" s="22"/>
    </row>
    <row r="6" spans="2:9" ht="20.25" customHeight="1" x14ac:dyDescent="0.55000000000000004">
      <c r="B6" s="29" t="s">
        <v>46</v>
      </c>
      <c r="C6" s="20"/>
      <c r="D6" s="4"/>
      <c r="E6" s="23"/>
      <c r="F6" s="21"/>
      <c r="G6" s="3"/>
      <c r="H6" s="23"/>
      <c r="I6" s="22"/>
    </row>
    <row r="7" spans="2:9" ht="20.25" customHeight="1" x14ac:dyDescent="0.55000000000000004">
      <c r="B7" s="16" t="s">
        <v>32</v>
      </c>
    </row>
    <row r="8" spans="2:9" ht="20.25" customHeight="1" x14ac:dyDescent="0.55000000000000004"/>
    <row r="9" spans="2:9" ht="20.25" customHeight="1" x14ac:dyDescent="0.55000000000000004"/>
    <row r="10" spans="2:9" ht="20.25" customHeight="1" x14ac:dyDescent="0.55000000000000004"/>
    <row r="11" spans="2:9" ht="20.25" customHeight="1" x14ac:dyDescent="0.55000000000000004"/>
    <row r="12" spans="2:9" ht="20.25" customHeight="1" x14ac:dyDescent="0.55000000000000004"/>
    <row r="13" spans="2:9" ht="20.25" customHeight="1" x14ac:dyDescent="0.55000000000000004"/>
    <row r="14" spans="2:9" ht="20.25" customHeight="1" x14ac:dyDescent="0.55000000000000004"/>
    <row r="15" spans="2:9" ht="20.25" customHeight="1" x14ac:dyDescent="0.55000000000000004"/>
    <row r="16" spans="2:9" ht="20.25" customHeight="1" x14ac:dyDescent="0.55000000000000004"/>
    <row r="17" ht="20.25" customHeight="1" x14ac:dyDescent="0.55000000000000004"/>
    <row r="18" ht="20.25" customHeight="1" x14ac:dyDescent="0.55000000000000004"/>
    <row r="19" ht="20.25" customHeight="1" x14ac:dyDescent="0.55000000000000004"/>
    <row r="20" ht="20.25" customHeight="1" x14ac:dyDescent="0.55000000000000004"/>
    <row r="21" ht="20.25" customHeight="1" x14ac:dyDescent="0.55000000000000004"/>
    <row r="22" ht="20.25" customHeight="1" x14ac:dyDescent="0.55000000000000004"/>
    <row r="23" ht="20.25" customHeight="1" x14ac:dyDescent="0.55000000000000004"/>
    <row r="24" ht="20.25" customHeight="1" x14ac:dyDescent="0.55000000000000004"/>
    <row r="25" ht="20.25" customHeight="1" x14ac:dyDescent="0.55000000000000004"/>
    <row r="26" ht="20.25" customHeight="1" x14ac:dyDescent="0.55000000000000004"/>
    <row r="27" ht="20.25" customHeight="1" x14ac:dyDescent="0.55000000000000004"/>
    <row r="28" ht="20.25" customHeight="1" x14ac:dyDescent="0.55000000000000004"/>
    <row r="29" ht="20.25" customHeight="1" x14ac:dyDescent="0.55000000000000004"/>
    <row r="30" ht="20.25" customHeight="1" x14ac:dyDescent="0.55000000000000004"/>
    <row r="31" ht="20.25" customHeight="1" x14ac:dyDescent="0.55000000000000004"/>
    <row r="32" ht="20.25" customHeight="1" x14ac:dyDescent="0.55000000000000004"/>
    <row r="33" spans="2:3" ht="20.25" customHeight="1" x14ac:dyDescent="0.55000000000000004"/>
    <row r="34" spans="2:3" ht="20.25" customHeight="1" x14ac:dyDescent="0.55000000000000004"/>
    <row r="35" spans="2:3" ht="20.25" customHeight="1" x14ac:dyDescent="0.55000000000000004"/>
    <row r="36" spans="2:3" ht="20.25" customHeight="1" x14ac:dyDescent="0.55000000000000004">
      <c r="B36" s="1" t="s">
        <v>28</v>
      </c>
    </row>
    <row r="37" spans="2:3" ht="20.25" customHeight="1" x14ac:dyDescent="0.55000000000000004">
      <c r="B37" s="1" t="s">
        <v>24</v>
      </c>
      <c r="C37" s="19" t="s">
        <v>44</v>
      </c>
    </row>
    <row r="38" spans="2:3" ht="20.25" customHeight="1" x14ac:dyDescent="0.55000000000000004"/>
    <row r="39" spans="2:3" ht="20.25" customHeight="1" x14ac:dyDescent="0.55000000000000004"/>
    <row r="40" spans="2:3" ht="20.25" customHeight="1" x14ac:dyDescent="0.55000000000000004"/>
    <row r="41" spans="2:3" ht="20.25" customHeight="1" x14ac:dyDescent="0.55000000000000004"/>
  </sheetData>
  <phoneticPr fontId="2"/>
  <hyperlinks>
    <hyperlink ref="C37" r:id="rId1" xr:uid="{4B272DE7-3432-4015-B5E8-E7A714B0B982}"/>
  </hyperlinks>
  <pageMargins left="0" right="0" top="0" bottom="0" header="0.31496062992125984" footer="0.31496062992125984"/>
  <pageSetup paperSize="9" scale="70" orientation="landscape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145D4-0D2E-47FE-AD75-C25EC76A2BA1}">
  <dimension ref="A1:N44"/>
  <sheetViews>
    <sheetView zoomScale="70" zoomScaleNormal="70" workbookViewId="0">
      <selection activeCell="C39" sqref="C39"/>
    </sheetView>
  </sheetViews>
  <sheetFormatPr defaultColWidth="13.58203125" defaultRowHeight="18" x14ac:dyDescent="0.55000000000000004"/>
  <cols>
    <col min="1" max="1" width="5.58203125" style="8" customWidth="1"/>
    <col min="2" max="6" width="13.58203125" style="8"/>
    <col min="7" max="7" width="14.33203125" style="8" bestFit="1" customWidth="1"/>
    <col min="8" max="16384" width="13.58203125" style="8"/>
  </cols>
  <sheetData>
    <row r="1" spans="2:14" ht="20.25" customHeight="1" thickBot="1" x14ac:dyDescent="0.6">
      <c r="F1" s="9"/>
      <c r="G1" s="9"/>
      <c r="H1" s="9"/>
      <c r="I1" s="9"/>
      <c r="J1" s="9"/>
      <c r="K1" s="9"/>
      <c r="L1" s="9"/>
    </row>
    <row r="2" spans="2:14" ht="20.25" customHeight="1" thickTop="1" thickBot="1" x14ac:dyDescent="0.6">
      <c r="B2" s="30" t="s">
        <v>0</v>
      </c>
      <c r="C2" s="7">
        <v>5</v>
      </c>
      <c r="D2" s="10" t="s">
        <v>21</v>
      </c>
      <c r="E2" s="11"/>
      <c r="F2" s="32"/>
      <c r="G2" s="33">
        <v>5</v>
      </c>
      <c r="H2" s="33">
        <v>10</v>
      </c>
      <c r="I2" s="33">
        <v>15</v>
      </c>
      <c r="J2" s="33">
        <v>20</v>
      </c>
      <c r="K2" s="33">
        <v>25</v>
      </c>
      <c r="L2" s="33">
        <v>30</v>
      </c>
    </row>
    <row r="3" spans="2:14" ht="20.25" customHeight="1" thickTop="1" thickBot="1" x14ac:dyDescent="0.6">
      <c r="B3" s="30" t="s">
        <v>1</v>
      </c>
      <c r="C3" s="7">
        <v>10000</v>
      </c>
      <c r="D3" s="10" t="s">
        <v>10</v>
      </c>
      <c r="E3" s="11"/>
      <c r="F3" s="32" t="s">
        <v>22</v>
      </c>
      <c r="G3" s="12">
        <f>$C$3*12*G2</f>
        <v>600000</v>
      </c>
      <c r="H3" s="12">
        <f t="shared" ref="H3:L3" si="0">$C$3*12*H2</f>
        <v>1200000</v>
      </c>
      <c r="I3" s="12">
        <f t="shared" si="0"/>
        <v>1800000</v>
      </c>
      <c r="J3" s="12">
        <f t="shared" si="0"/>
        <v>2400000</v>
      </c>
      <c r="K3" s="12">
        <f t="shared" si="0"/>
        <v>3000000</v>
      </c>
      <c r="L3" s="12">
        <f t="shared" si="0"/>
        <v>3600000</v>
      </c>
    </row>
    <row r="4" spans="2:14" ht="20.25" customHeight="1" thickTop="1" x14ac:dyDescent="0.55000000000000004">
      <c r="B4" s="31" t="s">
        <v>2</v>
      </c>
      <c r="C4" s="13">
        <f>C3*12</f>
        <v>120000</v>
      </c>
      <c r="D4" s="10" t="s">
        <v>10</v>
      </c>
      <c r="E4" s="11"/>
      <c r="F4" s="32" t="s">
        <v>14</v>
      </c>
      <c r="G4" s="12">
        <f>'複利（計算）'!F13</f>
        <v>680060.82840843371</v>
      </c>
      <c r="H4" s="12">
        <f>'複利（計算）'!F18</f>
        <v>1552822.7944566866</v>
      </c>
      <c r="I4" s="12">
        <f>'複利（計算）'!F23</f>
        <v>2672889.4378525005</v>
      </c>
      <c r="J4" s="12">
        <f>'複利（計算）'!F28</f>
        <v>4110336.6851568199</v>
      </c>
      <c r="K4" s="12">
        <f>'複利（計算）'!F33</f>
        <v>5955097.0848758034</v>
      </c>
      <c r="L4" s="12">
        <f>'複利（計算）'!F38</f>
        <v>8322586.3536147745</v>
      </c>
    </row>
    <row r="5" spans="2:14" ht="20.25" customHeight="1" x14ac:dyDescent="0.55000000000000004">
      <c r="F5" s="32" t="s">
        <v>26</v>
      </c>
      <c r="G5" s="14">
        <f>G4/G3</f>
        <v>1.1334347140140562</v>
      </c>
      <c r="H5" s="14">
        <f t="shared" ref="H5:L5" si="1">H4/H3</f>
        <v>1.2940189953805721</v>
      </c>
      <c r="I5" s="14">
        <f t="shared" si="1"/>
        <v>1.4849385765847225</v>
      </c>
      <c r="J5" s="14">
        <f t="shared" si="1"/>
        <v>1.7126402854820082</v>
      </c>
      <c r="K5" s="14">
        <f t="shared" si="1"/>
        <v>1.9850323616252679</v>
      </c>
      <c r="L5" s="14">
        <f t="shared" si="1"/>
        <v>2.3118295426707709</v>
      </c>
    </row>
    <row r="6" spans="2:14" ht="20.25" customHeight="1" x14ac:dyDescent="0.55000000000000004">
      <c r="F6" s="32" t="s">
        <v>23</v>
      </c>
      <c r="G6" s="12">
        <f>G4-G3</f>
        <v>80060.828408433706</v>
      </c>
      <c r="H6" s="12">
        <f t="shared" ref="H6:L6" si="2">H4-H3</f>
        <v>352822.79445668659</v>
      </c>
      <c r="I6" s="12">
        <f t="shared" si="2"/>
        <v>872889.43785250047</v>
      </c>
      <c r="J6" s="12">
        <f t="shared" si="2"/>
        <v>1710336.6851568199</v>
      </c>
      <c r="K6" s="12">
        <f t="shared" si="2"/>
        <v>2955097.0848758034</v>
      </c>
      <c r="L6" s="12">
        <f t="shared" si="2"/>
        <v>4722586.3536147745</v>
      </c>
    </row>
    <row r="7" spans="2:14" x14ac:dyDescent="0.55000000000000004">
      <c r="N7" s="15"/>
    </row>
    <row r="44" spans="1:1" x14ac:dyDescent="0.55000000000000004">
      <c r="A44" s="16"/>
    </row>
  </sheetData>
  <phoneticPr fontId="2"/>
  <pageMargins left="0" right="0" top="0" bottom="0" header="0.31496062992125984" footer="0.31496062992125984"/>
  <pageSetup paperSize="9" scale="8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205C1-2A21-4CD4-9A5F-AD4C5D097EA8}">
  <sheetPr>
    <tabColor theme="0" tint="-0.499984740745262"/>
  </sheetPr>
  <dimension ref="B1:U301"/>
  <sheetViews>
    <sheetView zoomScale="90" zoomScaleNormal="90" workbookViewId="0">
      <pane ySplit="7" topLeftCell="A92" activePane="bottomLeft" state="frozen"/>
      <selection pane="bottomLeft" activeCell="A275" sqref="A275:XFD275"/>
    </sheetView>
  </sheetViews>
  <sheetFormatPr defaultColWidth="9.9140625" defaultRowHeight="13.15" customHeight="1" x14ac:dyDescent="0.55000000000000004"/>
  <cols>
    <col min="1" max="1" width="9.9140625" style="35"/>
    <col min="2" max="2" width="7.4140625" style="36" bestFit="1" customWidth="1"/>
    <col min="3" max="3" width="10.1640625" style="54" bestFit="1" customWidth="1"/>
    <col min="4" max="4" width="7.9140625" style="80" bestFit="1" customWidth="1"/>
    <col min="5" max="5" width="7.9140625" style="37" bestFit="1" customWidth="1"/>
    <col min="6" max="6" width="9.58203125" style="58" bestFit="1" customWidth="1"/>
    <col min="7" max="7" width="10.58203125" style="58" bestFit="1" customWidth="1"/>
    <col min="8" max="8" width="7.58203125" style="58" bestFit="1" customWidth="1"/>
    <col min="9" max="9" width="6.83203125" style="57" bestFit="1" customWidth="1"/>
    <col min="10" max="10" width="11.4140625" style="68" bestFit="1" customWidth="1"/>
    <col min="11" max="11" width="11.4140625" style="38" bestFit="1" customWidth="1"/>
    <col min="12" max="12" width="7.9140625" style="65" bestFit="1" customWidth="1"/>
    <col min="13" max="13" width="13.25" style="73" bestFit="1" customWidth="1"/>
    <col min="14" max="15" width="13.25" style="62" bestFit="1" customWidth="1"/>
    <col min="16" max="16" width="11.4140625" style="62" bestFit="1" customWidth="1"/>
    <col min="17" max="17" width="9.58203125" style="62" bestFit="1" customWidth="1"/>
    <col min="18" max="19" width="13" style="75" customWidth="1"/>
    <col min="20" max="20" width="13" style="72" bestFit="1" customWidth="1"/>
    <col min="21" max="21" width="6.08203125" style="37" bestFit="1" customWidth="1"/>
    <col min="22" max="16384" width="9.9140625" style="35"/>
  </cols>
  <sheetData>
    <row r="1" spans="2:21" ht="10" customHeight="1" x14ac:dyDescent="0.55000000000000004"/>
    <row r="2" spans="2:21" ht="10" customHeight="1" x14ac:dyDescent="0.55000000000000004">
      <c r="B2" s="39" t="s">
        <v>12</v>
      </c>
      <c r="C2" s="70">
        <f>日経平均!C2</f>
        <v>36526</v>
      </c>
      <c r="D2" s="71"/>
      <c r="E2" s="40"/>
      <c r="F2" s="59" t="s">
        <v>15</v>
      </c>
      <c r="G2" s="46">
        <f>日経平均!F2</f>
        <v>10000</v>
      </c>
      <c r="U2" s="41"/>
    </row>
    <row r="3" spans="2:21" ht="10" customHeight="1" x14ac:dyDescent="0.55000000000000004">
      <c r="B3" s="39" t="s">
        <v>13</v>
      </c>
      <c r="C3" s="82" t="str">
        <f>TEXT(日経平均!C3,"yyyy/mm")</f>
        <v>2023/05</v>
      </c>
      <c r="D3" s="71"/>
      <c r="E3" s="40"/>
      <c r="F3" s="59" t="s">
        <v>16</v>
      </c>
      <c r="G3" s="61">
        <f>日経平均!F3</f>
        <v>2800000</v>
      </c>
      <c r="U3" s="41"/>
    </row>
    <row r="4" spans="2:21" ht="10" customHeight="1" x14ac:dyDescent="0.55000000000000004">
      <c r="B4" s="39" t="s">
        <v>19</v>
      </c>
      <c r="C4" s="55">
        <f>日経平均!C4</f>
        <v>280</v>
      </c>
      <c r="D4" s="71"/>
      <c r="E4" s="42"/>
      <c r="F4" s="59" t="s">
        <v>17</v>
      </c>
      <c r="G4" s="61">
        <f>日経平均!F4</f>
        <v>201.00276000423759</v>
      </c>
      <c r="U4" s="41"/>
    </row>
    <row r="5" spans="2:21" ht="10" customHeight="1" x14ac:dyDescent="0.55000000000000004">
      <c r="B5" s="43"/>
      <c r="C5" s="56"/>
      <c r="D5" s="71"/>
      <c r="E5" s="42"/>
      <c r="F5" s="60"/>
      <c r="P5" s="86">
        <f>SUM(P8:P301)</f>
        <v>201.00276000423759</v>
      </c>
      <c r="Q5" s="86">
        <f>SUM(Q8:Q301)</f>
        <v>29388.3</v>
      </c>
      <c r="U5" s="41"/>
    </row>
    <row r="6" spans="2:21" ht="10" customHeight="1" x14ac:dyDescent="0.55000000000000004">
      <c r="N6" s="62">
        <f>EDATE(C3,1)</f>
        <v>45078</v>
      </c>
      <c r="P6" s="62" t="str">
        <f>TEXT(日経平均!$C$3,"yyy/m")</f>
        <v>2023/5</v>
      </c>
      <c r="Q6" s="62" t="str">
        <f>TEXT(日経平均!$C$3,"yyy/m")</f>
        <v>2023/5</v>
      </c>
      <c r="U6" s="41"/>
    </row>
    <row r="7" spans="2:21" s="45" customFormat="1" ht="10" customHeight="1" x14ac:dyDescent="0.55000000000000004">
      <c r="B7" s="78" t="s">
        <v>34</v>
      </c>
      <c r="C7" s="79" t="s">
        <v>11</v>
      </c>
      <c r="D7" s="89" t="s">
        <v>35</v>
      </c>
      <c r="E7" s="90" t="s">
        <v>33</v>
      </c>
      <c r="F7" s="66" t="s">
        <v>39</v>
      </c>
      <c r="G7" s="91" t="s">
        <v>12</v>
      </c>
      <c r="H7" s="92" t="s">
        <v>27</v>
      </c>
      <c r="I7" s="92" t="s">
        <v>36</v>
      </c>
      <c r="J7" s="92" t="s">
        <v>37</v>
      </c>
      <c r="K7" s="92" t="s">
        <v>38</v>
      </c>
      <c r="L7" s="93" t="s">
        <v>40</v>
      </c>
      <c r="M7" s="94" t="s">
        <v>41</v>
      </c>
      <c r="N7" s="94" t="s">
        <v>42</v>
      </c>
      <c r="O7" s="90" t="s">
        <v>25</v>
      </c>
      <c r="P7" s="90" t="s">
        <v>43</v>
      </c>
      <c r="Q7" s="90" t="s">
        <v>30</v>
      </c>
    </row>
    <row r="8" spans="2:21" ht="10" customHeight="1" x14ac:dyDescent="0.55000000000000004">
      <c r="B8" s="87">
        <v>36526</v>
      </c>
      <c r="C8" s="88">
        <v>19539.7</v>
      </c>
      <c r="D8" s="81" t="str">
        <f>TEXT(B8,"yyy/m")</f>
        <v>2000/1</v>
      </c>
      <c r="E8" s="64">
        <f>G2</f>
        <v>10000</v>
      </c>
      <c r="F8" s="67">
        <f t="shared" ref="F8:F71" si="0">E8/C8</f>
        <v>0.51177858411336918</v>
      </c>
      <c r="G8" s="74" t="str">
        <f>TEXT($C$2,"yyyy/mm")</f>
        <v>2000/01</v>
      </c>
      <c r="H8" s="69" t="str">
        <f>TEXT($N$6,"yyyy/mm")</f>
        <v>2023/06</v>
      </c>
      <c r="I8" s="84">
        <f>IF(AND(B8&gt;=日経平均!$C$2,B8&lt;日経平均!$D$3),E8,0)</f>
        <v>10000</v>
      </c>
      <c r="J8" s="84">
        <f>I8</f>
        <v>10000</v>
      </c>
      <c r="K8" s="84">
        <f>IF(AND(B8&gt;=日経平均!$C$2,B8&lt;日経平均!$D$3),J8,NA())</f>
        <v>10000</v>
      </c>
      <c r="L8" s="63">
        <f>IF(AND(B8&gt;=日経平均!$C$2,B8&lt;=日経平均!$D$3),F8,0)</f>
        <v>0.51177858411336918</v>
      </c>
      <c r="M8" s="76">
        <f>L8</f>
        <v>0.51177858411336918</v>
      </c>
      <c r="N8" s="95">
        <f>IF(AND(B8&gt;=日経平均!$C$2,B8&lt;日経平均!$D$3),M8,0)</f>
        <v>0.51177858411336918</v>
      </c>
      <c r="O8" s="83">
        <f t="shared" ref="O8:O71" si="1">IF(C8*N8=0,NA(),C8*N8)</f>
        <v>10000</v>
      </c>
      <c r="P8" s="47" t="str">
        <f>IF(D8=$P$6,N8,"")</f>
        <v/>
      </c>
      <c r="Q8" s="47" t="str">
        <f>IF(D8=$Q$6,C8,"")</f>
        <v/>
      </c>
      <c r="R8" s="35"/>
      <c r="S8" s="35"/>
      <c r="T8" s="35"/>
      <c r="U8" s="35"/>
    </row>
    <row r="9" spans="2:21" ht="10" customHeight="1" x14ac:dyDescent="0.55000000000000004">
      <c r="B9" s="87">
        <v>36557</v>
      </c>
      <c r="C9" s="88">
        <v>19959.52</v>
      </c>
      <c r="D9" s="81" t="str">
        <f t="shared" ref="D9:D72" si="2">TEXT(B9,"yyy/m")</f>
        <v>2000/2</v>
      </c>
      <c r="E9" s="64">
        <f>E8</f>
        <v>10000</v>
      </c>
      <c r="F9" s="67">
        <f t="shared" si="0"/>
        <v>0.50101405244214292</v>
      </c>
      <c r="G9" s="74" t="str">
        <f t="shared" ref="G9:G72" si="3">TEXT($C$2,"yyyy/mm")</f>
        <v>2000/01</v>
      </c>
      <c r="H9" s="69" t="str">
        <f t="shared" ref="H9:H72" si="4">TEXT($N$6,"yyyy/mm")</f>
        <v>2023/06</v>
      </c>
      <c r="I9" s="84">
        <f>IF(AND(B9&gt;=日経平均!$C$2,B9&lt;日経平均!$D$3),E9,0)</f>
        <v>10000</v>
      </c>
      <c r="J9" s="84">
        <f>I8+J8</f>
        <v>20000</v>
      </c>
      <c r="K9" s="84">
        <f>IF(AND(B9&gt;=日経平均!$C$2,B9&lt;日経平均!$D$3),J9,NA())</f>
        <v>20000</v>
      </c>
      <c r="L9" s="63">
        <f>IF(AND(B9&gt;=日経平均!$C$2,B9&lt;=日経平均!$D$3),F9,0)</f>
        <v>0.50101405244214292</v>
      </c>
      <c r="M9" s="76">
        <f>L9+M8</f>
        <v>1.012792636555512</v>
      </c>
      <c r="N9" s="95">
        <f>IF(AND(B9&gt;=日経平均!$C$2,B9&lt;日経平均!$D$3),M9,0)</f>
        <v>1.012792636555512</v>
      </c>
      <c r="O9" s="83">
        <f t="shared" si="1"/>
        <v>20214.854885182474</v>
      </c>
      <c r="P9" s="47" t="str">
        <f t="shared" ref="P9:P72" si="5">IF(D9=$P$6,N9,"")</f>
        <v/>
      </c>
      <c r="Q9" s="47" t="str">
        <f t="shared" ref="Q9:Q72" si="6">IF(D9=$Q$6,C9,"")</f>
        <v/>
      </c>
      <c r="R9" s="35"/>
      <c r="S9" s="35"/>
      <c r="T9" s="35"/>
      <c r="U9" s="35"/>
    </row>
    <row r="10" spans="2:21" ht="10" customHeight="1" x14ac:dyDescent="0.55000000000000004">
      <c r="B10" s="87">
        <v>36586</v>
      </c>
      <c r="C10" s="88">
        <v>20337.32</v>
      </c>
      <c r="D10" s="81" t="str">
        <f t="shared" si="2"/>
        <v>2000/3</v>
      </c>
      <c r="E10" s="64">
        <f>E9</f>
        <v>10000</v>
      </c>
      <c r="F10" s="67">
        <f t="shared" si="0"/>
        <v>0.49170687189855894</v>
      </c>
      <c r="G10" s="74" t="str">
        <f t="shared" si="3"/>
        <v>2000/01</v>
      </c>
      <c r="H10" s="69" t="str">
        <f t="shared" si="4"/>
        <v>2023/06</v>
      </c>
      <c r="I10" s="84">
        <f>IF(AND(B10&gt;=日経平均!$C$2,B10&lt;日経平均!$D$3),E10,0)</f>
        <v>10000</v>
      </c>
      <c r="J10" s="84">
        <f t="shared" ref="J10:J73" si="7">I9+J9</f>
        <v>30000</v>
      </c>
      <c r="K10" s="84">
        <f>IF(AND(B10&gt;=日経平均!$C$2,B10&lt;日経平均!$D$3),J10,NA())</f>
        <v>30000</v>
      </c>
      <c r="L10" s="63">
        <f>IF(AND(B10&gt;=日経平均!$C$2,B10&lt;=日経平均!$D$3),F10,0)</f>
        <v>0.49170687189855894</v>
      </c>
      <c r="M10" s="76">
        <f>L10+M9</f>
        <v>1.5044995084540709</v>
      </c>
      <c r="N10" s="95">
        <f>IF(AND(B10&gt;=日経平均!$C$2,B10&lt;日経平均!$D$3),M10,0)</f>
        <v>1.5044995084540709</v>
      </c>
      <c r="O10" s="83">
        <f t="shared" si="1"/>
        <v>30597.487943273143</v>
      </c>
      <c r="P10" s="47" t="str">
        <f t="shared" si="5"/>
        <v/>
      </c>
      <c r="Q10" s="47" t="str">
        <f t="shared" si="6"/>
        <v/>
      </c>
      <c r="R10" s="35"/>
      <c r="S10" s="35"/>
      <c r="T10" s="35"/>
      <c r="U10" s="35"/>
    </row>
    <row r="11" spans="2:21" ht="10" customHeight="1" x14ac:dyDescent="0.55000000000000004">
      <c r="B11" s="87">
        <v>36617</v>
      </c>
      <c r="C11" s="88">
        <v>17973.7</v>
      </c>
      <c r="D11" s="81" t="str">
        <f t="shared" si="2"/>
        <v>2000/4</v>
      </c>
      <c r="E11" s="64">
        <f t="shared" ref="E11:E74" si="8">E10</f>
        <v>10000</v>
      </c>
      <c r="F11" s="67">
        <f t="shared" si="0"/>
        <v>0.55636847171144499</v>
      </c>
      <c r="G11" s="74" t="str">
        <f t="shared" si="3"/>
        <v>2000/01</v>
      </c>
      <c r="H11" s="69" t="str">
        <f t="shared" si="4"/>
        <v>2023/06</v>
      </c>
      <c r="I11" s="84">
        <f>IF(AND(B11&gt;=日経平均!$C$2,B11&lt;日経平均!$D$3),E11,0)</f>
        <v>10000</v>
      </c>
      <c r="J11" s="84">
        <f t="shared" si="7"/>
        <v>40000</v>
      </c>
      <c r="K11" s="84">
        <f>IF(AND(B11&gt;=日経平均!$C$2,B11&lt;日経平均!$D$3),J11,NA())</f>
        <v>40000</v>
      </c>
      <c r="L11" s="63">
        <f>IF(AND(B11&gt;=日経平均!$C$2,B11&lt;=日経平均!$D$3),F11,0)</f>
        <v>0.55636847171144499</v>
      </c>
      <c r="M11" s="76">
        <f t="shared" ref="M11:M18" si="9">L11+M10</f>
        <v>2.0608679801655159</v>
      </c>
      <c r="N11" s="95">
        <f>IF(AND(B11&gt;=日経平均!$C$2,B11&lt;日経平均!$D$3),M11,0)</f>
        <v>2.0608679801655159</v>
      </c>
      <c r="O11" s="83">
        <f t="shared" si="1"/>
        <v>37041.422815100937</v>
      </c>
      <c r="P11" s="47" t="str">
        <f t="shared" si="5"/>
        <v/>
      </c>
      <c r="Q11" s="47" t="str">
        <f t="shared" si="6"/>
        <v/>
      </c>
      <c r="R11" s="35"/>
      <c r="S11" s="35"/>
      <c r="T11" s="35"/>
      <c r="U11" s="35"/>
    </row>
    <row r="12" spans="2:21" ht="10" customHeight="1" x14ac:dyDescent="0.55000000000000004">
      <c r="B12" s="87">
        <v>36647</v>
      </c>
      <c r="C12" s="88">
        <v>16332.45</v>
      </c>
      <c r="D12" s="81" t="str">
        <f t="shared" si="2"/>
        <v>2000/5</v>
      </c>
      <c r="E12" s="64">
        <f t="shared" si="8"/>
        <v>10000</v>
      </c>
      <c r="F12" s="67">
        <f t="shared" si="0"/>
        <v>0.61227801095365364</v>
      </c>
      <c r="G12" s="74" t="str">
        <f t="shared" si="3"/>
        <v>2000/01</v>
      </c>
      <c r="H12" s="69" t="str">
        <f t="shared" si="4"/>
        <v>2023/06</v>
      </c>
      <c r="I12" s="84">
        <f>IF(AND(B12&gt;=日経平均!$C$2,B12&lt;日経平均!$D$3),E12,0)</f>
        <v>10000</v>
      </c>
      <c r="J12" s="84">
        <f t="shared" si="7"/>
        <v>50000</v>
      </c>
      <c r="K12" s="84">
        <f>IF(AND(B12&gt;=日経平均!$C$2,B12&lt;日経平均!$D$3),J12,NA())</f>
        <v>50000</v>
      </c>
      <c r="L12" s="63">
        <f>IF(AND(B12&gt;=日経平均!$C$2,B12&lt;=日経平均!$D$3),F12,0)</f>
        <v>0.61227801095365364</v>
      </c>
      <c r="M12" s="76">
        <f t="shared" si="9"/>
        <v>2.6731459911191697</v>
      </c>
      <c r="N12" s="95">
        <f>IF(AND(B12&gt;=日経平均!$C$2,B12&lt;日経平均!$D$3),M12,0)</f>
        <v>2.6731459911191697</v>
      </c>
      <c r="O12" s="83">
        <f t="shared" si="1"/>
        <v>43659.023242654286</v>
      </c>
      <c r="P12" s="47" t="str">
        <f t="shared" si="5"/>
        <v/>
      </c>
      <c r="Q12" s="47" t="str">
        <f t="shared" si="6"/>
        <v/>
      </c>
      <c r="R12" s="35"/>
      <c r="S12" s="35"/>
      <c r="T12" s="35"/>
      <c r="U12" s="35"/>
    </row>
    <row r="13" spans="2:21" ht="10" customHeight="1" x14ac:dyDescent="0.55000000000000004">
      <c r="B13" s="87">
        <v>36678</v>
      </c>
      <c r="C13" s="88">
        <v>17411.05</v>
      </c>
      <c r="D13" s="81" t="str">
        <f t="shared" si="2"/>
        <v>2000/6</v>
      </c>
      <c r="E13" s="64">
        <f t="shared" si="8"/>
        <v>10000</v>
      </c>
      <c r="F13" s="67">
        <f t="shared" si="0"/>
        <v>0.57434789975331757</v>
      </c>
      <c r="G13" s="74" t="str">
        <f t="shared" si="3"/>
        <v>2000/01</v>
      </c>
      <c r="H13" s="69" t="str">
        <f t="shared" si="4"/>
        <v>2023/06</v>
      </c>
      <c r="I13" s="84">
        <f>IF(AND(B13&gt;=日経平均!$C$2,B13&lt;日経平均!$D$3),E13,0)</f>
        <v>10000</v>
      </c>
      <c r="J13" s="84">
        <f t="shared" si="7"/>
        <v>60000</v>
      </c>
      <c r="K13" s="84">
        <f>IF(AND(B13&gt;=日経平均!$C$2,B13&lt;日経平均!$D$3),J13,NA())</f>
        <v>60000</v>
      </c>
      <c r="L13" s="63">
        <f>IF(AND(B13&gt;=日経平均!$C$2,B13&lt;=日経平均!$D$3),F13,0)</f>
        <v>0.57434789975331757</v>
      </c>
      <c r="M13" s="76">
        <f t="shared" si="9"/>
        <v>3.2474938908724873</v>
      </c>
      <c r="N13" s="95">
        <f>IF(AND(B13&gt;=日経平均!$C$2,B13&lt;日経平均!$D$3),M13,0)</f>
        <v>3.2474938908724873</v>
      </c>
      <c r="O13" s="83">
        <f t="shared" si="1"/>
        <v>56542.278508675416</v>
      </c>
      <c r="P13" s="47" t="str">
        <f t="shared" si="5"/>
        <v/>
      </c>
      <c r="Q13" s="47" t="str">
        <f t="shared" si="6"/>
        <v/>
      </c>
      <c r="R13" s="35"/>
      <c r="S13" s="35"/>
      <c r="T13" s="35"/>
      <c r="U13" s="35"/>
    </row>
    <row r="14" spans="2:21" ht="10" customHeight="1" x14ac:dyDescent="0.55000000000000004">
      <c r="B14" s="87">
        <v>36708</v>
      </c>
      <c r="C14" s="88">
        <v>15727.49</v>
      </c>
      <c r="D14" s="81" t="str">
        <f t="shared" si="2"/>
        <v>2000/7</v>
      </c>
      <c r="E14" s="64">
        <f t="shared" si="8"/>
        <v>10000</v>
      </c>
      <c r="F14" s="67">
        <f t="shared" si="0"/>
        <v>0.63582936628794551</v>
      </c>
      <c r="G14" s="74" t="str">
        <f t="shared" si="3"/>
        <v>2000/01</v>
      </c>
      <c r="H14" s="69" t="str">
        <f t="shared" si="4"/>
        <v>2023/06</v>
      </c>
      <c r="I14" s="84">
        <f>IF(AND(B14&gt;=日経平均!$C$2,B14&lt;日経平均!$D$3),E14,0)</f>
        <v>10000</v>
      </c>
      <c r="J14" s="84">
        <f t="shared" si="7"/>
        <v>70000</v>
      </c>
      <c r="K14" s="84">
        <f>IF(AND(B14&gt;=日経平均!$C$2,B14&lt;日経平均!$D$3),J14,NA())</f>
        <v>70000</v>
      </c>
      <c r="L14" s="63">
        <f>IF(AND(B14&gt;=日経平均!$C$2,B14&lt;=日経平均!$D$3),F14,0)</f>
        <v>0.63582936628794551</v>
      </c>
      <c r="M14" s="76">
        <f t="shared" si="9"/>
        <v>3.8833232571604328</v>
      </c>
      <c r="N14" s="95">
        <f>IF(AND(B14&gt;=日経平均!$C$2,B14&lt;日経平均!$D$3),M14,0)</f>
        <v>3.8833232571604328</v>
      </c>
      <c r="O14" s="83">
        <f t="shared" si="1"/>
        <v>61074.927693758138</v>
      </c>
      <c r="P14" s="47" t="str">
        <f t="shared" si="5"/>
        <v/>
      </c>
      <c r="Q14" s="47" t="str">
        <f t="shared" si="6"/>
        <v/>
      </c>
      <c r="R14" s="35"/>
      <c r="S14" s="35"/>
      <c r="T14" s="35"/>
      <c r="U14" s="35"/>
    </row>
    <row r="15" spans="2:21" ht="10" customHeight="1" x14ac:dyDescent="0.55000000000000004">
      <c r="B15" s="87">
        <v>36739</v>
      </c>
      <c r="C15" s="88">
        <v>16861.259999999998</v>
      </c>
      <c r="D15" s="81" t="str">
        <f t="shared" si="2"/>
        <v>2000/8</v>
      </c>
      <c r="E15" s="64">
        <f t="shared" si="8"/>
        <v>10000</v>
      </c>
      <c r="F15" s="67">
        <f t="shared" si="0"/>
        <v>0.59307548783424258</v>
      </c>
      <c r="G15" s="74" t="str">
        <f t="shared" si="3"/>
        <v>2000/01</v>
      </c>
      <c r="H15" s="69" t="str">
        <f t="shared" si="4"/>
        <v>2023/06</v>
      </c>
      <c r="I15" s="84">
        <f>IF(AND(B15&gt;=日経平均!$C$2,B15&lt;日経平均!$D$3),E15,0)</f>
        <v>10000</v>
      </c>
      <c r="J15" s="84">
        <f t="shared" si="7"/>
        <v>80000</v>
      </c>
      <c r="K15" s="84">
        <f>IF(AND(B15&gt;=日経平均!$C$2,B15&lt;日経平均!$D$3),J15,NA())</f>
        <v>80000</v>
      </c>
      <c r="L15" s="63">
        <f>IF(AND(B15&gt;=日経平均!$C$2,B15&lt;=日経平均!$D$3),F15,0)</f>
        <v>0.59307548783424258</v>
      </c>
      <c r="M15" s="76">
        <f t="shared" si="9"/>
        <v>4.4763987449946754</v>
      </c>
      <c r="N15" s="95">
        <f>IF(AND(B15&gt;=日経平均!$C$2,B15&lt;日経平均!$D$3),M15,0)</f>
        <v>4.4763987449946754</v>
      </c>
      <c r="O15" s="83">
        <f t="shared" si="1"/>
        <v>75477.723103028911</v>
      </c>
      <c r="P15" s="47" t="str">
        <f t="shared" si="5"/>
        <v/>
      </c>
      <c r="Q15" s="47" t="str">
        <f t="shared" si="6"/>
        <v/>
      </c>
      <c r="R15" s="35"/>
      <c r="S15" s="35"/>
      <c r="T15" s="35"/>
      <c r="U15" s="35"/>
    </row>
    <row r="16" spans="2:21" ht="10" customHeight="1" x14ac:dyDescent="0.55000000000000004">
      <c r="B16" s="87">
        <v>36770</v>
      </c>
      <c r="C16" s="88">
        <v>15747.26</v>
      </c>
      <c r="D16" s="81" t="str">
        <f t="shared" si="2"/>
        <v>2000/9</v>
      </c>
      <c r="E16" s="64">
        <f t="shared" si="8"/>
        <v>10000</v>
      </c>
      <c r="F16" s="67">
        <f t="shared" si="0"/>
        <v>0.63503111017408742</v>
      </c>
      <c r="G16" s="74" t="str">
        <f t="shared" si="3"/>
        <v>2000/01</v>
      </c>
      <c r="H16" s="69" t="str">
        <f t="shared" si="4"/>
        <v>2023/06</v>
      </c>
      <c r="I16" s="84">
        <f>IF(AND(B16&gt;=日経平均!$C$2,B16&lt;日経平均!$D$3),E16,0)</f>
        <v>10000</v>
      </c>
      <c r="J16" s="84">
        <f t="shared" si="7"/>
        <v>90000</v>
      </c>
      <c r="K16" s="84">
        <f>IF(AND(B16&gt;=日経平均!$C$2,B16&lt;日経平均!$D$3),J16,NA())</f>
        <v>90000</v>
      </c>
      <c r="L16" s="63">
        <f>IF(AND(B16&gt;=日経平均!$C$2,B16&lt;=日経平均!$D$3),F16,0)</f>
        <v>0.63503111017408742</v>
      </c>
      <c r="M16" s="76">
        <f t="shared" si="9"/>
        <v>5.1114298551687627</v>
      </c>
      <c r="N16" s="95">
        <f>IF(AND(B16&gt;=日経平均!$C$2,B16&lt;日経平均!$D$3),M16,0)</f>
        <v>5.1114298551687627</v>
      </c>
      <c r="O16" s="83">
        <f t="shared" si="1"/>
        <v>80491.014901104849</v>
      </c>
      <c r="P16" s="47" t="str">
        <f t="shared" si="5"/>
        <v/>
      </c>
      <c r="Q16" s="47" t="str">
        <f t="shared" si="6"/>
        <v/>
      </c>
      <c r="R16" s="35"/>
      <c r="S16" s="35"/>
      <c r="T16" s="35"/>
      <c r="U16" s="35"/>
    </row>
    <row r="17" spans="2:21" ht="10" customHeight="1" x14ac:dyDescent="0.55000000000000004">
      <c r="B17" s="87">
        <v>36800</v>
      </c>
      <c r="C17" s="88">
        <v>14539.6</v>
      </c>
      <c r="D17" s="81" t="str">
        <f t="shared" si="2"/>
        <v>2000/10</v>
      </c>
      <c r="E17" s="64">
        <f t="shared" si="8"/>
        <v>10000</v>
      </c>
      <c r="F17" s="67">
        <f t="shared" si="0"/>
        <v>0.68777683017414504</v>
      </c>
      <c r="G17" s="74" t="str">
        <f t="shared" si="3"/>
        <v>2000/01</v>
      </c>
      <c r="H17" s="69" t="str">
        <f t="shared" si="4"/>
        <v>2023/06</v>
      </c>
      <c r="I17" s="84">
        <f>IF(AND(B17&gt;=日経平均!$C$2,B17&lt;日経平均!$D$3),E17,0)</f>
        <v>10000</v>
      </c>
      <c r="J17" s="84">
        <f t="shared" si="7"/>
        <v>100000</v>
      </c>
      <c r="K17" s="84">
        <f>IF(AND(B17&gt;=日経平均!$C$2,B17&lt;日経平均!$D$3),J17,NA())</f>
        <v>100000</v>
      </c>
      <c r="L17" s="63">
        <f>IF(AND(B17&gt;=日経平均!$C$2,B17&lt;=日経平均!$D$3),F17,0)</f>
        <v>0.68777683017414504</v>
      </c>
      <c r="M17" s="76">
        <f t="shared" si="9"/>
        <v>5.7992066853429076</v>
      </c>
      <c r="N17" s="95">
        <f>IF(AND(B17&gt;=日経平均!$C$2,B17&lt;日経平均!$D$3),M17,0)</f>
        <v>5.7992066853429076</v>
      </c>
      <c r="O17" s="83">
        <f t="shared" si="1"/>
        <v>84318.145522211737</v>
      </c>
      <c r="P17" s="47" t="str">
        <f t="shared" si="5"/>
        <v/>
      </c>
      <c r="Q17" s="47" t="str">
        <f t="shared" si="6"/>
        <v/>
      </c>
      <c r="R17" s="35"/>
      <c r="S17" s="35"/>
      <c r="T17" s="35"/>
      <c r="U17" s="35"/>
    </row>
    <row r="18" spans="2:21" ht="10" customHeight="1" x14ac:dyDescent="0.55000000000000004">
      <c r="B18" s="87">
        <v>36831</v>
      </c>
      <c r="C18" s="88">
        <v>14648.51</v>
      </c>
      <c r="D18" s="81" t="str">
        <f t="shared" si="2"/>
        <v>2000/11</v>
      </c>
      <c r="E18" s="64">
        <f t="shared" si="8"/>
        <v>10000</v>
      </c>
      <c r="F18" s="67">
        <f t="shared" si="0"/>
        <v>0.68266328793850017</v>
      </c>
      <c r="G18" s="74" t="str">
        <f t="shared" si="3"/>
        <v>2000/01</v>
      </c>
      <c r="H18" s="69" t="str">
        <f t="shared" si="4"/>
        <v>2023/06</v>
      </c>
      <c r="I18" s="84">
        <f>IF(AND(B18&gt;=日経平均!$C$2,B18&lt;日経平均!$D$3),E18,0)</f>
        <v>10000</v>
      </c>
      <c r="J18" s="84">
        <f t="shared" si="7"/>
        <v>110000</v>
      </c>
      <c r="K18" s="84">
        <f>IF(AND(B18&gt;=日経平均!$C$2,B18&lt;日経平均!$D$3),J18,NA())</f>
        <v>110000</v>
      </c>
      <c r="L18" s="63">
        <f>IF(AND(B18&gt;=日経平均!$C$2,B18&lt;=日経平均!$D$3),F18,0)</f>
        <v>0.68266328793850017</v>
      </c>
      <c r="M18" s="76">
        <f t="shared" si="9"/>
        <v>6.481869973281408</v>
      </c>
      <c r="N18" s="95">
        <f>IF(AND(B18&gt;=日経平均!$C$2,B18&lt;日経平均!$D$3),M18,0)</f>
        <v>6.481869973281408</v>
      </c>
      <c r="O18" s="83">
        <f t="shared" si="1"/>
        <v>94949.737122312436</v>
      </c>
      <c r="P18" s="47" t="str">
        <f t="shared" si="5"/>
        <v/>
      </c>
      <c r="Q18" s="47" t="str">
        <f t="shared" si="6"/>
        <v/>
      </c>
      <c r="R18" s="35"/>
      <c r="S18" s="35"/>
      <c r="T18" s="35"/>
      <c r="U18" s="35"/>
    </row>
    <row r="19" spans="2:21" ht="10" customHeight="1" x14ac:dyDescent="0.55000000000000004">
      <c r="B19" s="87">
        <v>36861</v>
      </c>
      <c r="C19" s="88">
        <v>13785.69</v>
      </c>
      <c r="D19" s="81" t="str">
        <f t="shared" si="2"/>
        <v>2000/12</v>
      </c>
      <c r="E19" s="64">
        <f t="shared" si="8"/>
        <v>10000</v>
      </c>
      <c r="F19" s="67">
        <f t="shared" si="0"/>
        <v>0.72538987892517526</v>
      </c>
      <c r="G19" s="74" t="str">
        <f t="shared" si="3"/>
        <v>2000/01</v>
      </c>
      <c r="H19" s="69" t="str">
        <f t="shared" si="4"/>
        <v>2023/06</v>
      </c>
      <c r="I19" s="84">
        <f>IF(AND(B19&gt;=日経平均!$C$2,B19&lt;日経平均!$D$3),E19,0)</f>
        <v>10000</v>
      </c>
      <c r="J19" s="84">
        <f t="shared" si="7"/>
        <v>120000</v>
      </c>
      <c r="K19" s="84">
        <f>IF(AND(B19&gt;=日経平均!$C$2,B19&lt;日経平均!$D$3),J19,NA())</f>
        <v>120000</v>
      </c>
      <c r="L19" s="63">
        <f>IF(AND(B19&gt;=日経平均!$C$2,B19&lt;=日経平均!$D$3),F19,0)</f>
        <v>0.72538987892517526</v>
      </c>
      <c r="M19" s="76">
        <f>IFERROR(L19+M18,"")</f>
        <v>7.2072598522065832</v>
      </c>
      <c r="N19" s="95">
        <f>IF(AND(B19&gt;=日経平均!$C$2,B19&lt;日経平均!$D$3),M19,0)</f>
        <v>7.2072598522065832</v>
      </c>
      <c r="O19" s="83">
        <f t="shared" si="1"/>
        <v>99357.050071965772</v>
      </c>
      <c r="P19" s="47" t="str">
        <f t="shared" si="5"/>
        <v/>
      </c>
      <c r="Q19" s="47" t="str">
        <f t="shared" si="6"/>
        <v/>
      </c>
      <c r="R19" s="35"/>
      <c r="S19" s="35"/>
      <c r="T19" s="35"/>
      <c r="U19" s="35"/>
    </row>
    <row r="20" spans="2:21" ht="10" customHeight="1" x14ac:dyDescent="0.55000000000000004">
      <c r="B20" s="87">
        <v>36892</v>
      </c>
      <c r="C20" s="88">
        <v>13843.55</v>
      </c>
      <c r="D20" s="81" t="str">
        <f t="shared" si="2"/>
        <v>2001/1</v>
      </c>
      <c r="E20" s="64">
        <f t="shared" si="8"/>
        <v>10000</v>
      </c>
      <c r="F20" s="67">
        <f t="shared" si="0"/>
        <v>0.72235806566957184</v>
      </c>
      <c r="G20" s="74" t="str">
        <f t="shared" si="3"/>
        <v>2000/01</v>
      </c>
      <c r="H20" s="69" t="str">
        <f t="shared" si="4"/>
        <v>2023/06</v>
      </c>
      <c r="I20" s="84">
        <f>IF(AND(B20&gt;=日経平均!$C$2,B20&lt;日経平均!$D$3),E20,0)</f>
        <v>10000</v>
      </c>
      <c r="J20" s="84">
        <f t="shared" si="7"/>
        <v>130000</v>
      </c>
      <c r="K20" s="84">
        <f>IF(AND(B20&gt;=日経平均!$C$2,B20&lt;日経平均!$D$3),J20,NA())</f>
        <v>130000</v>
      </c>
      <c r="L20" s="63">
        <f>IF(AND(B20&gt;=日経平均!$C$2,B20&lt;=日経平均!$D$3),F20,0)</f>
        <v>0.72235806566957184</v>
      </c>
      <c r="M20" s="76">
        <f>L20+M19</f>
        <v>7.929617917876155</v>
      </c>
      <c r="N20" s="95">
        <f>IF(AND(B20&gt;=日経平均!$C$2,B20&lt;日経平均!$D$3),M20,0)</f>
        <v>7.929617917876155</v>
      </c>
      <c r="O20" s="83">
        <f t="shared" si="1"/>
        <v>109774.06212701443</v>
      </c>
      <c r="P20" s="47" t="str">
        <f t="shared" si="5"/>
        <v/>
      </c>
      <c r="Q20" s="47" t="str">
        <f t="shared" si="6"/>
        <v/>
      </c>
      <c r="R20" s="35"/>
      <c r="S20" s="35"/>
      <c r="T20" s="35"/>
      <c r="U20" s="35"/>
    </row>
    <row r="21" spans="2:21" ht="10" customHeight="1" x14ac:dyDescent="0.55000000000000004">
      <c r="B21" s="87">
        <v>36923</v>
      </c>
      <c r="C21" s="88">
        <v>12883.54</v>
      </c>
      <c r="D21" s="81" t="str">
        <f t="shared" si="2"/>
        <v>2001/2</v>
      </c>
      <c r="E21" s="64">
        <f t="shared" si="8"/>
        <v>10000</v>
      </c>
      <c r="F21" s="67">
        <f t="shared" si="0"/>
        <v>0.77618418540245926</v>
      </c>
      <c r="G21" s="74" t="str">
        <f t="shared" si="3"/>
        <v>2000/01</v>
      </c>
      <c r="H21" s="69" t="str">
        <f t="shared" si="4"/>
        <v>2023/06</v>
      </c>
      <c r="I21" s="84">
        <f>IF(AND(B21&gt;=日経平均!$C$2,B21&lt;日経平均!$D$3),E21,0)</f>
        <v>10000</v>
      </c>
      <c r="J21" s="84">
        <f t="shared" si="7"/>
        <v>140000</v>
      </c>
      <c r="K21" s="84">
        <f>IF(AND(B21&gt;=日経平均!$C$2,B21&lt;日経平均!$D$3),J21,NA())</f>
        <v>140000</v>
      </c>
      <c r="L21" s="63">
        <f>IF(AND(B21&gt;=日経平均!$C$2,B21&lt;=日経平均!$D$3),F21,0)</f>
        <v>0.77618418540245926</v>
      </c>
      <c r="M21" s="76">
        <f>IFERROR(L21+M20,"")</f>
        <v>8.7058021032786144</v>
      </c>
      <c r="N21" s="95">
        <f>IF(AND(B21&gt;=日経平均!$C$2,B21&lt;日経平均!$D$3),M21,0)</f>
        <v>8.7058021032786144</v>
      </c>
      <c r="O21" s="83">
        <f t="shared" si="1"/>
        <v>112161.54962967416</v>
      </c>
      <c r="P21" s="47" t="str">
        <f t="shared" si="5"/>
        <v/>
      </c>
      <c r="Q21" s="47" t="str">
        <f t="shared" si="6"/>
        <v/>
      </c>
      <c r="R21" s="35"/>
      <c r="S21" s="35"/>
      <c r="T21" s="35"/>
      <c r="U21" s="35"/>
    </row>
    <row r="22" spans="2:21" ht="10" customHeight="1" x14ac:dyDescent="0.55000000000000004">
      <c r="B22" s="87">
        <v>36951</v>
      </c>
      <c r="C22" s="88">
        <v>12999.7</v>
      </c>
      <c r="D22" s="81" t="str">
        <f t="shared" si="2"/>
        <v>2001/3</v>
      </c>
      <c r="E22" s="64">
        <f t="shared" si="8"/>
        <v>10000</v>
      </c>
      <c r="F22" s="67">
        <f t="shared" si="0"/>
        <v>0.76924852111971809</v>
      </c>
      <c r="G22" s="74" t="str">
        <f t="shared" si="3"/>
        <v>2000/01</v>
      </c>
      <c r="H22" s="69" t="str">
        <f t="shared" si="4"/>
        <v>2023/06</v>
      </c>
      <c r="I22" s="84">
        <f>IF(AND(B22&gt;=日経平均!$C$2,B22&lt;日経平均!$D$3),E22,0)</f>
        <v>10000</v>
      </c>
      <c r="J22" s="84">
        <f t="shared" si="7"/>
        <v>150000</v>
      </c>
      <c r="K22" s="84">
        <f>IF(AND(B22&gt;=日経平均!$C$2,B22&lt;日経平均!$D$3),J22,NA())</f>
        <v>150000</v>
      </c>
      <c r="L22" s="63">
        <f>IF(AND(B22&gt;=日経平均!$C$2,B22&lt;=日経平均!$D$3),F22,0)</f>
        <v>0.76924852111971809</v>
      </c>
      <c r="M22" s="76">
        <f>L22+M21</f>
        <v>9.4750506243983317</v>
      </c>
      <c r="N22" s="95">
        <f>IF(AND(B22&gt;=日経平均!$C$2,B22&lt;日経平均!$D$3),M22,0)</f>
        <v>9.4750506243983317</v>
      </c>
      <c r="O22" s="83">
        <f t="shared" si="1"/>
        <v>123172.81560199099</v>
      </c>
      <c r="P22" s="47" t="str">
        <f t="shared" si="5"/>
        <v/>
      </c>
      <c r="Q22" s="47" t="str">
        <f t="shared" si="6"/>
        <v/>
      </c>
      <c r="R22" s="35"/>
      <c r="S22" s="35"/>
      <c r="T22" s="35"/>
      <c r="U22" s="35"/>
    </row>
    <row r="23" spans="2:21" ht="10" customHeight="1" x14ac:dyDescent="0.55000000000000004">
      <c r="B23" s="87">
        <v>36982</v>
      </c>
      <c r="C23" s="88">
        <v>13934.32</v>
      </c>
      <c r="D23" s="81" t="str">
        <f t="shared" si="2"/>
        <v>2001/4</v>
      </c>
      <c r="E23" s="64">
        <f t="shared" si="8"/>
        <v>10000</v>
      </c>
      <c r="F23" s="67">
        <f t="shared" si="0"/>
        <v>0.71765252986869832</v>
      </c>
      <c r="G23" s="74" t="str">
        <f t="shared" si="3"/>
        <v>2000/01</v>
      </c>
      <c r="H23" s="69" t="str">
        <f t="shared" si="4"/>
        <v>2023/06</v>
      </c>
      <c r="I23" s="84">
        <f>IF(AND(B23&gt;=日経平均!$C$2,B23&lt;日経平均!$D$3),E23,0)</f>
        <v>10000</v>
      </c>
      <c r="J23" s="84">
        <f t="shared" si="7"/>
        <v>160000</v>
      </c>
      <c r="K23" s="84">
        <f>IF(AND(B23&gt;=日経平均!$C$2,B23&lt;日経平均!$D$3),J23,NA())</f>
        <v>160000</v>
      </c>
      <c r="L23" s="63">
        <f>IF(AND(B23&gt;=日経平均!$C$2,B23&lt;=日経平均!$D$3),F23,0)</f>
        <v>0.71765252986869832</v>
      </c>
      <c r="M23" s="76">
        <f>IFERROR(L23+M22,"")</f>
        <v>10.192703154267029</v>
      </c>
      <c r="N23" s="95">
        <f>IF(AND(B23&gt;=日経平均!$C$2,B23&lt;日経平均!$D$3),M23,0)</f>
        <v>10.192703154267029</v>
      </c>
      <c r="O23" s="83">
        <f t="shared" si="1"/>
        <v>142028.38741656614</v>
      </c>
      <c r="P23" s="47" t="str">
        <f t="shared" si="5"/>
        <v/>
      </c>
      <c r="Q23" s="47" t="str">
        <f t="shared" si="6"/>
        <v/>
      </c>
      <c r="R23" s="35"/>
      <c r="S23" s="35"/>
      <c r="T23" s="35"/>
      <c r="U23" s="35"/>
    </row>
    <row r="24" spans="2:21" ht="10" customHeight="1" x14ac:dyDescent="0.55000000000000004">
      <c r="B24" s="87">
        <v>37012</v>
      </c>
      <c r="C24" s="88">
        <v>13262.14</v>
      </c>
      <c r="D24" s="81" t="str">
        <f t="shared" si="2"/>
        <v>2001/5</v>
      </c>
      <c r="E24" s="64">
        <f t="shared" si="8"/>
        <v>10000</v>
      </c>
      <c r="F24" s="67">
        <f t="shared" si="0"/>
        <v>0.75402612248098722</v>
      </c>
      <c r="G24" s="74" t="str">
        <f t="shared" si="3"/>
        <v>2000/01</v>
      </c>
      <c r="H24" s="69" t="str">
        <f t="shared" si="4"/>
        <v>2023/06</v>
      </c>
      <c r="I24" s="84">
        <f>IF(AND(B24&gt;=日経平均!$C$2,B24&lt;日経平均!$D$3),E24,0)</f>
        <v>10000</v>
      </c>
      <c r="J24" s="84">
        <f t="shared" si="7"/>
        <v>170000</v>
      </c>
      <c r="K24" s="84">
        <f>IF(AND(B24&gt;=日経平均!$C$2,B24&lt;日経平均!$D$3),J24,NA())</f>
        <v>170000</v>
      </c>
      <c r="L24" s="63">
        <f>IF(AND(B24&gt;=日経平均!$C$2,B24&lt;=日経平均!$D$3),F24,0)</f>
        <v>0.75402612248098722</v>
      </c>
      <c r="M24" s="76">
        <f>L24+M23</f>
        <v>10.946729276748016</v>
      </c>
      <c r="N24" s="95">
        <f>IF(AND(B24&gt;=日経平均!$C$2,B24&lt;日経平均!$D$3),M24,0)</f>
        <v>10.946729276748016</v>
      </c>
      <c r="O24" s="83">
        <f t="shared" si="1"/>
        <v>145177.05621033092</v>
      </c>
      <c r="P24" s="47" t="str">
        <f t="shared" si="5"/>
        <v/>
      </c>
      <c r="Q24" s="47" t="str">
        <f t="shared" si="6"/>
        <v/>
      </c>
      <c r="R24" s="35"/>
      <c r="S24" s="35"/>
      <c r="T24" s="35"/>
      <c r="U24" s="35"/>
    </row>
    <row r="25" spans="2:21" ht="10" customHeight="1" x14ac:dyDescent="0.55000000000000004">
      <c r="B25" s="87">
        <v>37043</v>
      </c>
      <c r="C25" s="88">
        <v>12969.05</v>
      </c>
      <c r="D25" s="81" t="str">
        <f t="shared" si="2"/>
        <v>2001/6</v>
      </c>
      <c r="E25" s="64">
        <f t="shared" si="8"/>
        <v>10000</v>
      </c>
      <c r="F25" s="67">
        <f t="shared" si="0"/>
        <v>0.77106650063034687</v>
      </c>
      <c r="G25" s="74" t="str">
        <f t="shared" si="3"/>
        <v>2000/01</v>
      </c>
      <c r="H25" s="69" t="str">
        <f t="shared" si="4"/>
        <v>2023/06</v>
      </c>
      <c r="I25" s="84">
        <f>IF(AND(B25&gt;=日経平均!$C$2,B25&lt;日経平均!$D$3),E25,0)</f>
        <v>10000</v>
      </c>
      <c r="J25" s="84">
        <f t="shared" si="7"/>
        <v>180000</v>
      </c>
      <c r="K25" s="84">
        <f>IF(AND(B25&gt;=日経平均!$C$2,B25&lt;日経平均!$D$3),J25,NA())</f>
        <v>180000</v>
      </c>
      <c r="L25" s="63">
        <f>IF(AND(B25&gt;=日経平均!$C$2,B25&lt;=日経平均!$D$3),F25,0)</f>
        <v>0.77106650063034687</v>
      </c>
      <c r="M25" s="76">
        <f>IFERROR(L25+M24,"")</f>
        <v>11.717795777378363</v>
      </c>
      <c r="N25" s="95">
        <f>IF(AND(B25&gt;=日経平均!$C$2,B25&lt;日経平均!$D$3),M25,0)</f>
        <v>11.717795777378363</v>
      </c>
      <c r="O25" s="83">
        <f t="shared" si="1"/>
        <v>151968.67932660886</v>
      </c>
      <c r="P25" s="47" t="str">
        <f t="shared" si="5"/>
        <v/>
      </c>
      <c r="Q25" s="47" t="str">
        <f t="shared" si="6"/>
        <v/>
      </c>
      <c r="R25" s="35"/>
      <c r="S25" s="35"/>
      <c r="T25" s="35"/>
      <c r="U25" s="35"/>
    </row>
    <row r="26" spans="2:21" ht="10" customHeight="1" x14ac:dyDescent="0.55000000000000004">
      <c r="B26" s="87">
        <v>37073</v>
      </c>
      <c r="C26" s="88">
        <v>11860.77</v>
      </c>
      <c r="D26" s="81" t="str">
        <f t="shared" si="2"/>
        <v>2001/7</v>
      </c>
      <c r="E26" s="64">
        <f t="shared" si="8"/>
        <v>10000</v>
      </c>
      <c r="F26" s="67">
        <f t="shared" si="0"/>
        <v>0.84311558187200319</v>
      </c>
      <c r="G26" s="74" t="str">
        <f t="shared" si="3"/>
        <v>2000/01</v>
      </c>
      <c r="H26" s="69" t="str">
        <f t="shared" si="4"/>
        <v>2023/06</v>
      </c>
      <c r="I26" s="84">
        <f>IF(AND(B26&gt;=日経平均!$C$2,B26&lt;日経平均!$D$3),E26,0)</f>
        <v>10000</v>
      </c>
      <c r="J26" s="84">
        <f t="shared" si="7"/>
        <v>190000</v>
      </c>
      <c r="K26" s="84">
        <f>IF(AND(B26&gt;=日経平均!$C$2,B26&lt;日経平均!$D$3),J26,NA())</f>
        <v>190000</v>
      </c>
      <c r="L26" s="63">
        <f>IF(AND(B26&gt;=日経平均!$C$2,B26&lt;=日経平均!$D$3),F26,0)</f>
        <v>0.84311558187200319</v>
      </c>
      <c r="M26" s="76">
        <f>L26+M25</f>
        <v>12.560911359250367</v>
      </c>
      <c r="N26" s="95">
        <f>IF(AND(B26&gt;=日経平均!$C$2,B26&lt;日経平均!$D$3),M26,0)</f>
        <v>12.560911359250367</v>
      </c>
      <c r="O26" s="83">
        <f t="shared" si="1"/>
        <v>148982.08062245598</v>
      </c>
      <c r="P26" s="47" t="str">
        <f t="shared" si="5"/>
        <v/>
      </c>
      <c r="Q26" s="47" t="str">
        <f t="shared" si="6"/>
        <v/>
      </c>
      <c r="R26" s="35"/>
      <c r="S26" s="35"/>
      <c r="T26" s="35"/>
      <c r="U26" s="35"/>
    </row>
    <row r="27" spans="2:21" ht="10" customHeight="1" x14ac:dyDescent="0.55000000000000004">
      <c r="B27" s="87">
        <v>37104</v>
      </c>
      <c r="C27" s="88">
        <v>10713.51</v>
      </c>
      <c r="D27" s="81" t="str">
        <f t="shared" si="2"/>
        <v>2001/8</v>
      </c>
      <c r="E27" s="64">
        <f t="shared" si="8"/>
        <v>10000</v>
      </c>
      <c r="F27" s="67">
        <f t="shared" si="0"/>
        <v>0.93340091155933025</v>
      </c>
      <c r="G27" s="74" t="str">
        <f t="shared" si="3"/>
        <v>2000/01</v>
      </c>
      <c r="H27" s="69" t="str">
        <f t="shared" si="4"/>
        <v>2023/06</v>
      </c>
      <c r="I27" s="84">
        <f>IF(AND(B27&gt;=日経平均!$C$2,B27&lt;日経平均!$D$3),E27,0)</f>
        <v>10000</v>
      </c>
      <c r="J27" s="84">
        <f t="shared" si="7"/>
        <v>200000</v>
      </c>
      <c r="K27" s="84">
        <f>IF(AND(B27&gt;=日経平均!$C$2,B27&lt;日経平均!$D$3),J27,NA())</f>
        <v>200000</v>
      </c>
      <c r="L27" s="63">
        <f>IF(AND(B27&gt;=日経平均!$C$2,B27&lt;=日経平均!$D$3),F27,0)</f>
        <v>0.93340091155933025</v>
      </c>
      <c r="M27" s="76">
        <f>IFERROR(L27+M26,"")</f>
        <v>13.494312270809697</v>
      </c>
      <c r="N27" s="95">
        <f>IF(AND(B27&gt;=日経平均!$C$2,B27&lt;日経平均!$D$3),M27,0)</f>
        <v>13.494312270809697</v>
      </c>
      <c r="O27" s="83">
        <f t="shared" si="1"/>
        <v>144571.44945644241</v>
      </c>
      <c r="P27" s="47" t="str">
        <f t="shared" si="5"/>
        <v/>
      </c>
      <c r="Q27" s="47" t="str">
        <f t="shared" si="6"/>
        <v/>
      </c>
      <c r="R27" s="35"/>
      <c r="S27" s="35"/>
      <c r="T27" s="35"/>
      <c r="U27" s="35"/>
    </row>
    <row r="28" spans="2:21" ht="10" customHeight="1" x14ac:dyDescent="0.55000000000000004">
      <c r="B28" s="87">
        <v>37135</v>
      </c>
      <c r="C28" s="88">
        <v>9774.68</v>
      </c>
      <c r="D28" s="81" t="str">
        <f t="shared" si="2"/>
        <v>2001/9</v>
      </c>
      <c r="E28" s="64">
        <f t="shared" si="8"/>
        <v>10000</v>
      </c>
      <c r="F28" s="67">
        <f t="shared" si="0"/>
        <v>1.0230513940098294</v>
      </c>
      <c r="G28" s="74" t="str">
        <f t="shared" si="3"/>
        <v>2000/01</v>
      </c>
      <c r="H28" s="69" t="str">
        <f t="shared" si="4"/>
        <v>2023/06</v>
      </c>
      <c r="I28" s="84">
        <f>IF(AND(B28&gt;=日経平均!$C$2,B28&lt;日経平均!$D$3),E28,0)</f>
        <v>10000</v>
      </c>
      <c r="J28" s="84">
        <f t="shared" si="7"/>
        <v>210000</v>
      </c>
      <c r="K28" s="84">
        <f>IF(AND(B28&gt;=日経平均!$C$2,B28&lt;日経平均!$D$3),J28,NA())</f>
        <v>210000</v>
      </c>
      <c r="L28" s="63">
        <f>IF(AND(B28&gt;=日経平均!$C$2,B28&lt;=日経平均!$D$3),F28,0)</f>
        <v>1.0230513940098294</v>
      </c>
      <c r="M28" s="76">
        <f>L28+M27</f>
        <v>14.517363664819527</v>
      </c>
      <c r="N28" s="95">
        <f>IF(AND(B28&gt;=日経平均!$C$2,B28&lt;日経平均!$D$3),M28,0)</f>
        <v>14.517363664819527</v>
      </c>
      <c r="O28" s="83">
        <f t="shared" si="1"/>
        <v>141902.58426723813</v>
      </c>
      <c r="P28" s="47" t="str">
        <f t="shared" si="5"/>
        <v/>
      </c>
      <c r="Q28" s="47" t="str">
        <f t="shared" si="6"/>
        <v/>
      </c>
      <c r="R28" s="35"/>
      <c r="S28" s="35"/>
      <c r="T28" s="35"/>
      <c r="U28" s="35"/>
    </row>
    <row r="29" spans="2:21" ht="10" customHeight="1" x14ac:dyDescent="0.55000000000000004">
      <c r="B29" s="87">
        <v>37165</v>
      </c>
      <c r="C29" s="88">
        <v>10366.34</v>
      </c>
      <c r="D29" s="81" t="str">
        <f t="shared" si="2"/>
        <v>2001/10</v>
      </c>
      <c r="E29" s="64">
        <f t="shared" si="8"/>
        <v>10000</v>
      </c>
      <c r="F29" s="67">
        <f t="shared" si="0"/>
        <v>0.96466062274631159</v>
      </c>
      <c r="G29" s="74" t="str">
        <f t="shared" si="3"/>
        <v>2000/01</v>
      </c>
      <c r="H29" s="69" t="str">
        <f t="shared" si="4"/>
        <v>2023/06</v>
      </c>
      <c r="I29" s="84">
        <f>IF(AND(B29&gt;=日経平均!$C$2,B29&lt;日経平均!$D$3),E29,0)</f>
        <v>10000</v>
      </c>
      <c r="J29" s="84">
        <f t="shared" si="7"/>
        <v>220000</v>
      </c>
      <c r="K29" s="84">
        <f>IF(AND(B29&gt;=日経平均!$C$2,B29&lt;日経平均!$D$3),J29,NA())</f>
        <v>220000</v>
      </c>
      <c r="L29" s="63">
        <f>IF(AND(B29&gt;=日経平均!$C$2,B29&lt;=日経平均!$D$3),F29,0)</f>
        <v>0.96466062274631159</v>
      </c>
      <c r="M29" s="76">
        <f>L29+M28</f>
        <v>15.482024287565839</v>
      </c>
      <c r="N29" s="95">
        <f>IF(AND(B29&gt;=日経平均!$C$2,B29&lt;日経平均!$D$3),M29,0)</f>
        <v>15.482024287565839</v>
      </c>
      <c r="O29" s="83">
        <f t="shared" si="1"/>
        <v>160491.92765316527</v>
      </c>
      <c r="P29" s="47" t="str">
        <f t="shared" si="5"/>
        <v/>
      </c>
      <c r="Q29" s="47" t="str">
        <f t="shared" si="6"/>
        <v/>
      </c>
      <c r="R29" s="35"/>
      <c r="S29" s="35"/>
      <c r="T29" s="35"/>
      <c r="U29" s="35"/>
    </row>
    <row r="30" spans="2:21" ht="10" customHeight="1" x14ac:dyDescent="0.55000000000000004">
      <c r="B30" s="87">
        <v>37196</v>
      </c>
      <c r="C30" s="88">
        <v>10697.44</v>
      </c>
      <c r="D30" s="81" t="str">
        <f t="shared" si="2"/>
        <v>2001/11</v>
      </c>
      <c r="E30" s="64">
        <f t="shared" si="8"/>
        <v>10000</v>
      </c>
      <c r="F30" s="67">
        <f t="shared" si="0"/>
        <v>0.93480309307647436</v>
      </c>
      <c r="G30" s="74" t="str">
        <f t="shared" si="3"/>
        <v>2000/01</v>
      </c>
      <c r="H30" s="69" t="str">
        <f t="shared" si="4"/>
        <v>2023/06</v>
      </c>
      <c r="I30" s="84">
        <f>IF(AND(B30&gt;=日経平均!$C$2,B30&lt;日経平均!$D$3),E30,0)</f>
        <v>10000</v>
      </c>
      <c r="J30" s="84">
        <f t="shared" si="7"/>
        <v>230000</v>
      </c>
      <c r="K30" s="84">
        <f>IF(AND(B30&gt;=日経平均!$C$2,B30&lt;日経平均!$D$3),J30,NA())</f>
        <v>230000</v>
      </c>
      <c r="L30" s="63">
        <f>IF(AND(B30&gt;=日経平均!$C$2,B30&lt;=日経平均!$D$3),F30,0)</f>
        <v>0.93480309307647436</v>
      </c>
      <c r="M30" s="76">
        <f>IFERROR(L30+M29,"")</f>
        <v>16.416827380642314</v>
      </c>
      <c r="N30" s="95">
        <f>IF(AND(B30&gt;=日経平均!$C$2,B30&lt;日経平均!$D$3),M30,0)</f>
        <v>16.416827380642314</v>
      </c>
      <c r="O30" s="83">
        <f t="shared" si="1"/>
        <v>175618.02589477831</v>
      </c>
      <c r="P30" s="47" t="str">
        <f t="shared" si="5"/>
        <v/>
      </c>
      <c r="Q30" s="47" t="str">
        <f t="shared" si="6"/>
        <v/>
      </c>
      <c r="R30" s="35"/>
      <c r="S30" s="35"/>
      <c r="T30" s="35"/>
      <c r="U30" s="35"/>
    </row>
    <row r="31" spans="2:21" ht="10" customHeight="1" x14ac:dyDescent="0.55000000000000004">
      <c r="B31" s="87">
        <v>37226</v>
      </c>
      <c r="C31" s="88">
        <v>10542.62</v>
      </c>
      <c r="D31" s="81" t="str">
        <f t="shared" si="2"/>
        <v>2001/12</v>
      </c>
      <c r="E31" s="64">
        <f t="shared" si="8"/>
        <v>10000</v>
      </c>
      <c r="F31" s="67">
        <f t="shared" si="0"/>
        <v>0.94853082061195404</v>
      </c>
      <c r="G31" s="74" t="str">
        <f t="shared" si="3"/>
        <v>2000/01</v>
      </c>
      <c r="H31" s="69" t="str">
        <f t="shared" si="4"/>
        <v>2023/06</v>
      </c>
      <c r="I31" s="84">
        <f>IF(AND(B31&gt;=日経平均!$C$2,B31&lt;日経平均!$D$3),E31,0)</f>
        <v>10000</v>
      </c>
      <c r="J31" s="84">
        <f t="shared" si="7"/>
        <v>240000</v>
      </c>
      <c r="K31" s="84">
        <f>IF(AND(B31&gt;=日経平均!$C$2,B31&lt;日経平均!$D$3),J31,NA())</f>
        <v>240000</v>
      </c>
      <c r="L31" s="63">
        <f>IF(AND(B31&gt;=日経平均!$C$2,B31&lt;=日経平均!$D$3),F31,0)</f>
        <v>0.94853082061195404</v>
      </c>
      <c r="M31" s="76">
        <f>L31+M30</f>
        <v>17.365358201254267</v>
      </c>
      <c r="N31" s="95">
        <f>IF(AND(B31&gt;=日経平均!$C$2,B31&lt;日経平均!$D$3),M31,0)</f>
        <v>17.365358201254267</v>
      </c>
      <c r="O31" s="83">
        <f t="shared" si="1"/>
        <v>183076.37267970727</v>
      </c>
      <c r="P31" s="47" t="str">
        <f t="shared" si="5"/>
        <v/>
      </c>
      <c r="Q31" s="47" t="str">
        <f t="shared" si="6"/>
        <v/>
      </c>
      <c r="R31" s="35"/>
      <c r="S31" s="35"/>
      <c r="T31" s="35"/>
      <c r="U31" s="35"/>
    </row>
    <row r="32" spans="2:21" ht="10" customHeight="1" x14ac:dyDescent="0.55000000000000004">
      <c r="B32" s="87">
        <v>37257</v>
      </c>
      <c r="C32" s="88">
        <v>9997.7999999999993</v>
      </c>
      <c r="D32" s="81" t="str">
        <f t="shared" si="2"/>
        <v>2002/1</v>
      </c>
      <c r="E32" s="64">
        <f t="shared" si="8"/>
        <v>10000</v>
      </c>
      <c r="F32" s="67">
        <f t="shared" si="0"/>
        <v>1.0002200484106505</v>
      </c>
      <c r="G32" s="74" t="str">
        <f t="shared" si="3"/>
        <v>2000/01</v>
      </c>
      <c r="H32" s="69" t="str">
        <f t="shared" si="4"/>
        <v>2023/06</v>
      </c>
      <c r="I32" s="84">
        <f>IF(AND(B32&gt;=日経平均!$C$2,B32&lt;日経平均!$D$3),E32,0)</f>
        <v>10000</v>
      </c>
      <c r="J32" s="84">
        <f t="shared" si="7"/>
        <v>250000</v>
      </c>
      <c r="K32" s="84">
        <f>IF(AND(B32&gt;=日経平均!$C$2,B32&lt;日経平均!$D$3),J32,NA())</f>
        <v>250000</v>
      </c>
      <c r="L32" s="63">
        <f>IF(AND(B32&gt;=日経平均!$C$2,B32&lt;=日経平均!$D$3),F32,0)</f>
        <v>1.0002200484106505</v>
      </c>
      <c r="M32" s="76">
        <f>IFERROR(L32+M31,"")</f>
        <v>18.365578249664917</v>
      </c>
      <c r="N32" s="95">
        <f>IF(AND(B32&gt;=日経平均!$C$2,B32&lt;日経平均!$D$3),M32,0)</f>
        <v>18.365578249664917</v>
      </c>
      <c r="O32" s="83">
        <f t="shared" si="1"/>
        <v>183615.3782244999</v>
      </c>
      <c r="P32" s="47" t="str">
        <f t="shared" si="5"/>
        <v/>
      </c>
      <c r="Q32" s="47" t="str">
        <f t="shared" si="6"/>
        <v/>
      </c>
      <c r="R32" s="35"/>
      <c r="S32" s="35"/>
      <c r="T32" s="35"/>
      <c r="U32" s="35"/>
    </row>
    <row r="33" spans="2:21" ht="10" customHeight="1" x14ac:dyDescent="0.55000000000000004">
      <c r="B33" s="87">
        <v>37288</v>
      </c>
      <c r="C33" s="88">
        <v>10587.83</v>
      </c>
      <c r="D33" s="81" t="str">
        <f t="shared" si="2"/>
        <v>2002/2</v>
      </c>
      <c r="E33" s="64">
        <f t="shared" si="8"/>
        <v>10000</v>
      </c>
      <c r="F33" s="67">
        <f t="shared" si="0"/>
        <v>0.94448059706285425</v>
      </c>
      <c r="G33" s="74" t="str">
        <f t="shared" si="3"/>
        <v>2000/01</v>
      </c>
      <c r="H33" s="69" t="str">
        <f t="shared" si="4"/>
        <v>2023/06</v>
      </c>
      <c r="I33" s="84">
        <f>IF(AND(B33&gt;=日経平均!$C$2,B33&lt;日経平均!$D$3),E33,0)</f>
        <v>10000</v>
      </c>
      <c r="J33" s="84">
        <f t="shared" si="7"/>
        <v>260000</v>
      </c>
      <c r="K33" s="84">
        <f>IF(AND(B33&gt;=日経平均!$C$2,B33&lt;日経平均!$D$3),J33,NA())</f>
        <v>260000</v>
      </c>
      <c r="L33" s="63">
        <f>IF(AND(B33&gt;=日経平均!$C$2,B33&lt;=日経平均!$D$3),F33,0)</f>
        <v>0.94448059706285425</v>
      </c>
      <c r="M33" s="76">
        <f>L33+M32</f>
        <v>19.31005884672777</v>
      </c>
      <c r="N33" s="95">
        <f>IF(AND(B33&gt;=日経平均!$C$2,B33&lt;日経平均!$D$3),M33,0)</f>
        <v>19.31005884672777</v>
      </c>
      <c r="O33" s="83">
        <f t="shared" si="1"/>
        <v>204451.62035914967</v>
      </c>
      <c r="P33" s="47" t="str">
        <f t="shared" si="5"/>
        <v/>
      </c>
      <c r="Q33" s="47" t="str">
        <f t="shared" si="6"/>
        <v/>
      </c>
      <c r="R33" s="35"/>
      <c r="S33" s="35"/>
      <c r="T33" s="35"/>
      <c r="U33" s="35"/>
    </row>
    <row r="34" spans="2:21" ht="10" customHeight="1" x14ac:dyDescent="0.55000000000000004">
      <c r="B34" s="87">
        <v>37316</v>
      </c>
      <c r="C34" s="88">
        <v>11024.94</v>
      </c>
      <c r="D34" s="81" t="str">
        <f t="shared" si="2"/>
        <v>2002/3</v>
      </c>
      <c r="E34" s="64">
        <f t="shared" si="8"/>
        <v>10000</v>
      </c>
      <c r="F34" s="67">
        <f t="shared" si="0"/>
        <v>0.90703441469976254</v>
      </c>
      <c r="G34" s="74" t="str">
        <f t="shared" si="3"/>
        <v>2000/01</v>
      </c>
      <c r="H34" s="69" t="str">
        <f t="shared" si="4"/>
        <v>2023/06</v>
      </c>
      <c r="I34" s="84">
        <f>IF(AND(B34&gt;=日経平均!$C$2,B34&lt;日経平均!$D$3),E34,0)</f>
        <v>10000</v>
      </c>
      <c r="J34" s="84">
        <f t="shared" si="7"/>
        <v>270000</v>
      </c>
      <c r="K34" s="84">
        <f>IF(AND(B34&gt;=日経平均!$C$2,B34&lt;日経平均!$D$3),J34,NA())</f>
        <v>270000</v>
      </c>
      <c r="L34" s="63">
        <f>IF(AND(B34&gt;=日経平均!$C$2,B34&lt;=日経平均!$D$3),F34,0)</f>
        <v>0.90703441469976254</v>
      </c>
      <c r="M34" s="76">
        <f>IFERROR(L34+M33,"")</f>
        <v>20.217093261427532</v>
      </c>
      <c r="N34" s="95">
        <f>IF(AND(B34&gt;=日経平均!$C$2,B34&lt;日経平均!$D$3),M34,0)</f>
        <v>20.217093261427532</v>
      </c>
      <c r="O34" s="83">
        <f t="shared" si="1"/>
        <v>222892.24018164288</v>
      </c>
      <c r="P34" s="47" t="str">
        <f t="shared" si="5"/>
        <v/>
      </c>
      <c r="Q34" s="47" t="str">
        <f t="shared" si="6"/>
        <v/>
      </c>
      <c r="R34" s="35"/>
      <c r="S34" s="35"/>
      <c r="T34" s="35"/>
      <c r="U34" s="35"/>
    </row>
    <row r="35" spans="2:21" ht="10" customHeight="1" x14ac:dyDescent="0.55000000000000004">
      <c r="B35" s="87">
        <v>37347</v>
      </c>
      <c r="C35" s="88">
        <v>11492.54</v>
      </c>
      <c r="D35" s="81" t="str">
        <f t="shared" si="2"/>
        <v>2002/4</v>
      </c>
      <c r="E35" s="64">
        <f t="shared" si="8"/>
        <v>10000</v>
      </c>
      <c r="F35" s="67">
        <f t="shared" si="0"/>
        <v>0.87012966672293501</v>
      </c>
      <c r="G35" s="74" t="str">
        <f t="shared" si="3"/>
        <v>2000/01</v>
      </c>
      <c r="H35" s="69" t="str">
        <f t="shared" si="4"/>
        <v>2023/06</v>
      </c>
      <c r="I35" s="84">
        <f>IF(AND(B35&gt;=日経平均!$C$2,B35&lt;日経平均!$D$3),E35,0)</f>
        <v>10000</v>
      </c>
      <c r="J35" s="84">
        <f t="shared" si="7"/>
        <v>280000</v>
      </c>
      <c r="K35" s="84">
        <f>IF(AND(B35&gt;=日経平均!$C$2,B35&lt;日経平均!$D$3),J35,NA())</f>
        <v>280000</v>
      </c>
      <c r="L35" s="63">
        <f>IF(AND(B35&gt;=日経平均!$C$2,B35&lt;=日経平均!$D$3),F35,0)</f>
        <v>0.87012966672293501</v>
      </c>
      <c r="M35" s="76">
        <f>L35+M34</f>
        <v>21.087222928150467</v>
      </c>
      <c r="N35" s="95">
        <f>IF(AND(B35&gt;=日経平均!$C$2,B35&lt;日経平均!$D$3),M35,0)</f>
        <v>21.087222928150467</v>
      </c>
      <c r="O35" s="83">
        <f t="shared" si="1"/>
        <v>242345.75299068639</v>
      </c>
      <c r="P35" s="47" t="str">
        <f t="shared" si="5"/>
        <v/>
      </c>
      <c r="Q35" s="47" t="str">
        <f t="shared" si="6"/>
        <v/>
      </c>
      <c r="R35" s="35"/>
      <c r="S35" s="35"/>
      <c r="T35" s="35"/>
      <c r="U35" s="35"/>
    </row>
    <row r="36" spans="2:21" ht="10" customHeight="1" x14ac:dyDescent="0.55000000000000004">
      <c r="B36" s="87">
        <v>37377</v>
      </c>
      <c r="C36" s="88">
        <v>11763.7</v>
      </c>
      <c r="D36" s="81" t="str">
        <f t="shared" si="2"/>
        <v>2002/5</v>
      </c>
      <c r="E36" s="64">
        <f t="shared" si="8"/>
        <v>10000</v>
      </c>
      <c r="F36" s="67">
        <f t="shared" si="0"/>
        <v>0.85007268121424373</v>
      </c>
      <c r="G36" s="74" t="str">
        <f t="shared" si="3"/>
        <v>2000/01</v>
      </c>
      <c r="H36" s="69" t="str">
        <f t="shared" si="4"/>
        <v>2023/06</v>
      </c>
      <c r="I36" s="84">
        <f>IF(AND(B36&gt;=日経平均!$C$2,B36&lt;日経平均!$D$3),E36,0)</f>
        <v>10000</v>
      </c>
      <c r="J36" s="84">
        <f t="shared" si="7"/>
        <v>290000</v>
      </c>
      <c r="K36" s="84">
        <f>IF(AND(B36&gt;=日経平均!$C$2,B36&lt;日経平均!$D$3),J36,NA())</f>
        <v>290000</v>
      </c>
      <c r="L36" s="63">
        <f>IF(AND(B36&gt;=日経平均!$C$2,B36&lt;=日経平均!$D$3),F36,0)</f>
        <v>0.85007268121424373</v>
      </c>
      <c r="M36" s="76">
        <f>IFERROR(L36+M35,"")</f>
        <v>21.93729560936471</v>
      </c>
      <c r="N36" s="95">
        <f>IF(AND(B36&gt;=日経平均!$C$2,B36&lt;日経平均!$D$3),M36,0)</f>
        <v>21.93729560936471</v>
      </c>
      <c r="O36" s="83">
        <f t="shared" si="1"/>
        <v>258063.76435988367</v>
      </c>
      <c r="P36" s="47" t="str">
        <f t="shared" si="5"/>
        <v/>
      </c>
      <c r="Q36" s="47" t="str">
        <f t="shared" si="6"/>
        <v/>
      </c>
      <c r="R36" s="35"/>
      <c r="S36" s="35"/>
      <c r="T36" s="35"/>
      <c r="U36" s="35"/>
    </row>
    <row r="37" spans="2:21" ht="10" customHeight="1" x14ac:dyDescent="0.55000000000000004">
      <c r="B37" s="87">
        <v>37408</v>
      </c>
      <c r="C37" s="88">
        <v>10621.84</v>
      </c>
      <c r="D37" s="81" t="str">
        <f t="shared" si="2"/>
        <v>2002/6</v>
      </c>
      <c r="E37" s="64">
        <f t="shared" si="8"/>
        <v>10000</v>
      </c>
      <c r="F37" s="67">
        <f t="shared" si="0"/>
        <v>0.94145647081861517</v>
      </c>
      <c r="G37" s="74" t="str">
        <f t="shared" si="3"/>
        <v>2000/01</v>
      </c>
      <c r="H37" s="69" t="str">
        <f t="shared" si="4"/>
        <v>2023/06</v>
      </c>
      <c r="I37" s="84">
        <f>IF(AND(B37&gt;=日経平均!$C$2,B37&lt;日経平均!$D$3),E37,0)</f>
        <v>10000</v>
      </c>
      <c r="J37" s="84">
        <f t="shared" si="7"/>
        <v>300000</v>
      </c>
      <c r="K37" s="84">
        <f>IF(AND(B37&gt;=日経平均!$C$2,B37&lt;日経平均!$D$3),J37,NA())</f>
        <v>300000</v>
      </c>
      <c r="L37" s="63">
        <f>IF(AND(B37&gt;=日経平均!$C$2,B37&lt;=日経平均!$D$3),F37,0)</f>
        <v>0.94145647081861517</v>
      </c>
      <c r="M37" s="76">
        <f>L37+M36</f>
        <v>22.878752080183325</v>
      </c>
      <c r="N37" s="95">
        <f>IF(AND(B37&gt;=日経平均!$C$2,B37&lt;日経平均!$D$3),M37,0)</f>
        <v>22.878752080183325</v>
      </c>
      <c r="O37" s="83">
        <f t="shared" si="1"/>
        <v>243014.44399537446</v>
      </c>
      <c r="P37" s="47" t="str">
        <f t="shared" si="5"/>
        <v/>
      </c>
      <c r="Q37" s="47" t="str">
        <f t="shared" si="6"/>
        <v/>
      </c>
      <c r="R37" s="35"/>
      <c r="S37" s="35"/>
      <c r="T37" s="35"/>
      <c r="U37" s="35"/>
    </row>
    <row r="38" spans="2:21" ht="10" customHeight="1" x14ac:dyDescent="0.55000000000000004">
      <c r="B38" s="87">
        <v>37438</v>
      </c>
      <c r="C38" s="88">
        <v>9877.94</v>
      </c>
      <c r="D38" s="81" t="str">
        <f t="shared" si="2"/>
        <v>2002/7</v>
      </c>
      <c r="E38" s="64">
        <f t="shared" si="8"/>
        <v>10000</v>
      </c>
      <c r="F38" s="67">
        <f t="shared" si="0"/>
        <v>1.0123568274356798</v>
      </c>
      <c r="G38" s="74" t="str">
        <f t="shared" si="3"/>
        <v>2000/01</v>
      </c>
      <c r="H38" s="69" t="str">
        <f t="shared" si="4"/>
        <v>2023/06</v>
      </c>
      <c r="I38" s="84">
        <f>IF(AND(B38&gt;=日経平均!$C$2,B38&lt;日経平均!$D$3),E38,0)</f>
        <v>10000</v>
      </c>
      <c r="J38" s="84">
        <f t="shared" si="7"/>
        <v>310000</v>
      </c>
      <c r="K38" s="84">
        <f>IF(AND(B38&gt;=日経平均!$C$2,B38&lt;日経平均!$D$3),J38,NA())</f>
        <v>310000</v>
      </c>
      <c r="L38" s="63">
        <f>IF(AND(B38&gt;=日経平均!$C$2,B38&lt;=日経平均!$D$3),F38,0)</f>
        <v>1.0123568274356798</v>
      </c>
      <c r="M38" s="76">
        <f>IFERROR(L38+M37,"")</f>
        <v>23.891108907619007</v>
      </c>
      <c r="N38" s="95">
        <f>IF(AND(B38&gt;=日経平均!$C$2,B38&lt;日経平均!$D$3),M38,0)</f>
        <v>23.891108907619007</v>
      </c>
      <c r="O38" s="83">
        <f t="shared" si="1"/>
        <v>235994.94032292609</v>
      </c>
      <c r="P38" s="47" t="str">
        <f t="shared" si="5"/>
        <v/>
      </c>
      <c r="Q38" s="47" t="str">
        <f t="shared" si="6"/>
        <v/>
      </c>
      <c r="R38" s="35"/>
      <c r="S38" s="35"/>
      <c r="T38" s="35"/>
      <c r="U38" s="35"/>
    </row>
    <row r="39" spans="2:21" ht="10" customHeight="1" x14ac:dyDescent="0.55000000000000004">
      <c r="B39" s="87">
        <v>37469</v>
      </c>
      <c r="C39" s="88">
        <v>9619.2999999999993</v>
      </c>
      <c r="D39" s="81" t="str">
        <f t="shared" si="2"/>
        <v>2002/8</v>
      </c>
      <c r="E39" s="64">
        <f t="shared" si="8"/>
        <v>10000</v>
      </c>
      <c r="F39" s="67">
        <f t="shared" si="0"/>
        <v>1.039576684374123</v>
      </c>
      <c r="G39" s="74" t="str">
        <f t="shared" si="3"/>
        <v>2000/01</v>
      </c>
      <c r="H39" s="69" t="str">
        <f t="shared" si="4"/>
        <v>2023/06</v>
      </c>
      <c r="I39" s="84">
        <f>IF(AND(B39&gt;=日経平均!$C$2,B39&lt;日経平均!$D$3),E39,0)</f>
        <v>10000</v>
      </c>
      <c r="J39" s="84">
        <f t="shared" si="7"/>
        <v>320000</v>
      </c>
      <c r="K39" s="84">
        <f>IF(AND(B39&gt;=日経平均!$C$2,B39&lt;日経平均!$D$3),J39,NA())</f>
        <v>320000</v>
      </c>
      <c r="L39" s="63">
        <f>IF(AND(B39&gt;=日経平均!$C$2,B39&lt;=日経平均!$D$3),F39,0)</f>
        <v>1.039576684374123</v>
      </c>
      <c r="M39" s="76">
        <f>L39+M38</f>
        <v>24.930685591993129</v>
      </c>
      <c r="N39" s="95">
        <f>IF(AND(B39&gt;=日経平均!$C$2,B39&lt;日経平均!$D$3),M39,0)</f>
        <v>24.930685591993129</v>
      </c>
      <c r="O39" s="83">
        <f t="shared" si="1"/>
        <v>239815.74391505949</v>
      </c>
      <c r="P39" s="47" t="str">
        <f t="shared" si="5"/>
        <v/>
      </c>
      <c r="Q39" s="47" t="str">
        <f t="shared" si="6"/>
        <v/>
      </c>
      <c r="R39" s="35"/>
      <c r="S39" s="35"/>
      <c r="T39" s="35"/>
      <c r="U39" s="35"/>
    </row>
    <row r="40" spans="2:21" ht="10" customHeight="1" x14ac:dyDescent="0.55000000000000004">
      <c r="B40" s="87">
        <v>37500</v>
      </c>
      <c r="C40" s="88">
        <v>9383.2900000000009</v>
      </c>
      <c r="D40" s="81" t="str">
        <f t="shared" si="2"/>
        <v>2002/9</v>
      </c>
      <c r="E40" s="64">
        <f t="shared" si="8"/>
        <v>10000</v>
      </c>
      <c r="F40" s="67">
        <f t="shared" si="0"/>
        <v>1.0657242822080528</v>
      </c>
      <c r="G40" s="74" t="str">
        <f t="shared" si="3"/>
        <v>2000/01</v>
      </c>
      <c r="H40" s="69" t="str">
        <f t="shared" si="4"/>
        <v>2023/06</v>
      </c>
      <c r="I40" s="84">
        <f>IF(AND(B40&gt;=日経平均!$C$2,B40&lt;日経平均!$D$3),E40,0)</f>
        <v>10000</v>
      </c>
      <c r="J40" s="84">
        <f t="shared" si="7"/>
        <v>330000</v>
      </c>
      <c r="K40" s="84">
        <f>IF(AND(B40&gt;=日経平均!$C$2,B40&lt;日経平均!$D$3),J40,NA())</f>
        <v>330000</v>
      </c>
      <c r="L40" s="63">
        <f>IF(AND(B40&gt;=日経平均!$C$2,B40&lt;=日経平均!$D$3),F40,0)</f>
        <v>1.0657242822080528</v>
      </c>
      <c r="M40" s="76">
        <f>L40+M39</f>
        <v>25.996409874201181</v>
      </c>
      <c r="N40" s="95">
        <f>IF(AND(B40&gt;=日経平均!$C$2,B40&lt;日経平均!$D$3),M40,0)</f>
        <v>25.996409874201181</v>
      </c>
      <c r="O40" s="83">
        <f t="shared" si="1"/>
        <v>243931.85280849322</v>
      </c>
      <c r="P40" s="47" t="str">
        <f t="shared" si="5"/>
        <v/>
      </c>
      <c r="Q40" s="47" t="str">
        <f t="shared" si="6"/>
        <v/>
      </c>
      <c r="R40" s="35"/>
      <c r="S40" s="35"/>
      <c r="T40" s="35"/>
      <c r="U40" s="35"/>
    </row>
    <row r="41" spans="2:21" ht="10" customHeight="1" x14ac:dyDescent="0.55000000000000004">
      <c r="B41" s="87">
        <v>37530</v>
      </c>
      <c r="C41" s="88">
        <v>8640.48</v>
      </c>
      <c r="D41" s="81" t="str">
        <f t="shared" si="2"/>
        <v>2002/10</v>
      </c>
      <c r="E41" s="64">
        <f t="shared" si="8"/>
        <v>10000</v>
      </c>
      <c r="F41" s="67">
        <f t="shared" si="0"/>
        <v>1.1573431105679315</v>
      </c>
      <c r="G41" s="74" t="str">
        <f t="shared" si="3"/>
        <v>2000/01</v>
      </c>
      <c r="H41" s="69" t="str">
        <f t="shared" si="4"/>
        <v>2023/06</v>
      </c>
      <c r="I41" s="84">
        <f>IF(AND(B41&gt;=日経平均!$C$2,B41&lt;日経平均!$D$3),E41,0)</f>
        <v>10000</v>
      </c>
      <c r="J41" s="84">
        <f t="shared" si="7"/>
        <v>340000</v>
      </c>
      <c r="K41" s="84">
        <f>IF(AND(B41&gt;=日経平均!$C$2,B41&lt;日経平均!$D$3),J41,NA())</f>
        <v>340000</v>
      </c>
      <c r="L41" s="63">
        <f>IF(AND(B41&gt;=日経平均!$C$2,B41&lt;=日経平均!$D$3),F41,0)</f>
        <v>1.1573431105679315</v>
      </c>
      <c r="M41" s="76">
        <f>IFERROR(L41+M40,"")</f>
        <v>27.153752984769113</v>
      </c>
      <c r="N41" s="95">
        <f>IF(AND(B41&gt;=日経平均!$C$2,B41&lt;日経平均!$D$3),M41,0)</f>
        <v>27.153752984769113</v>
      </c>
      <c r="O41" s="83">
        <f t="shared" si="1"/>
        <v>234621.45958983782</v>
      </c>
      <c r="P41" s="47" t="str">
        <f t="shared" si="5"/>
        <v/>
      </c>
      <c r="Q41" s="47" t="str">
        <f t="shared" si="6"/>
        <v/>
      </c>
      <c r="R41" s="35"/>
      <c r="S41" s="35"/>
      <c r="T41" s="35"/>
      <c r="U41" s="35"/>
    </row>
    <row r="42" spans="2:21" ht="10" customHeight="1" x14ac:dyDescent="0.55000000000000004">
      <c r="B42" s="87">
        <v>37561</v>
      </c>
      <c r="C42" s="88">
        <v>9215.56</v>
      </c>
      <c r="D42" s="81" t="str">
        <f t="shared" si="2"/>
        <v>2002/11</v>
      </c>
      <c r="E42" s="64">
        <f t="shared" si="8"/>
        <v>10000</v>
      </c>
      <c r="F42" s="67">
        <f t="shared" si="0"/>
        <v>1.085121251448637</v>
      </c>
      <c r="G42" s="74" t="str">
        <f t="shared" si="3"/>
        <v>2000/01</v>
      </c>
      <c r="H42" s="69" t="str">
        <f t="shared" si="4"/>
        <v>2023/06</v>
      </c>
      <c r="I42" s="84">
        <f>IF(AND(B42&gt;=日経平均!$C$2,B42&lt;日経平均!$D$3),E42,0)</f>
        <v>10000</v>
      </c>
      <c r="J42" s="84">
        <f t="shared" si="7"/>
        <v>350000</v>
      </c>
      <c r="K42" s="84">
        <f>IF(AND(B42&gt;=日経平均!$C$2,B42&lt;日経平均!$D$3),J42,NA())</f>
        <v>350000</v>
      </c>
      <c r="L42" s="63">
        <f>IF(AND(B42&gt;=日経平均!$C$2,B42&lt;=日経平均!$D$3),F42,0)</f>
        <v>1.085121251448637</v>
      </c>
      <c r="M42" s="76">
        <f>L42+M41</f>
        <v>28.23887423621775</v>
      </c>
      <c r="N42" s="95">
        <f>IF(AND(B42&gt;=日経平均!$C$2,B42&lt;日経平均!$D$3),M42,0)</f>
        <v>28.23887423621775</v>
      </c>
      <c r="O42" s="83">
        <f t="shared" si="1"/>
        <v>260237.03985631885</v>
      </c>
      <c r="P42" s="47" t="str">
        <f t="shared" si="5"/>
        <v/>
      </c>
      <c r="Q42" s="47" t="str">
        <f t="shared" si="6"/>
        <v/>
      </c>
      <c r="R42" s="35"/>
      <c r="S42" s="35"/>
      <c r="T42" s="35"/>
      <c r="U42" s="35"/>
    </row>
    <row r="43" spans="2:21" ht="10" customHeight="1" x14ac:dyDescent="0.55000000000000004">
      <c r="B43" s="87">
        <v>37591</v>
      </c>
      <c r="C43" s="88">
        <v>8578.9500000000007</v>
      </c>
      <c r="D43" s="81" t="str">
        <f t="shared" si="2"/>
        <v>2002/12</v>
      </c>
      <c r="E43" s="64">
        <f t="shared" si="8"/>
        <v>10000</v>
      </c>
      <c r="F43" s="67">
        <f t="shared" si="0"/>
        <v>1.1656438142196888</v>
      </c>
      <c r="G43" s="74" t="str">
        <f t="shared" si="3"/>
        <v>2000/01</v>
      </c>
      <c r="H43" s="69" t="str">
        <f t="shared" si="4"/>
        <v>2023/06</v>
      </c>
      <c r="I43" s="84">
        <f>IF(AND(B43&gt;=日経平均!$C$2,B43&lt;日経平均!$D$3),E43,0)</f>
        <v>10000</v>
      </c>
      <c r="J43" s="84">
        <f t="shared" si="7"/>
        <v>360000</v>
      </c>
      <c r="K43" s="84">
        <f>IF(AND(B43&gt;=日経平均!$C$2,B43&lt;日経平均!$D$3),J43,NA())</f>
        <v>360000</v>
      </c>
      <c r="L43" s="63">
        <f>IF(AND(B43&gt;=日経平均!$C$2,B43&lt;=日経平均!$D$3),F43,0)</f>
        <v>1.1656438142196888</v>
      </c>
      <c r="M43" s="76">
        <f>IFERROR(L43+M42,"")</f>
        <v>29.404518050437439</v>
      </c>
      <c r="N43" s="95">
        <f>IF(AND(B43&gt;=日経平均!$C$2,B43&lt;日経平均!$D$3),M43,0)</f>
        <v>29.404518050437439</v>
      </c>
      <c r="O43" s="83">
        <f t="shared" si="1"/>
        <v>252259.8901288003</v>
      </c>
      <c r="P43" s="47" t="str">
        <f t="shared" si="5"/>
        <v/>
      </c>
      <c r="Q43" s="47" t="str">
        <f t="shared" si="6"/>
        <v/>
      </c>
      <c r="R43" s="35"/>
      <c r="S43" s="35"/>
      <c r="T43" s="35"/>
      <c r="U43" s="35"/>
    </row>
    <row r="44" spans="2:21" ht="10" customHeight="1" x14ac:dyDescent="0.55000000000000004">
      <c r="B44" s="87">
        <v>37622</v>
      </c>
      <c r="C44" s="88">
        <v>8339.94</v>
      </c>
      <c r="D44" s="81" t="str">
        <f t="shared" si="2"/>
        <v>2003/1</v>
      </c>
      <c r="E44" s="64">
        <f t="shared" si="8"/>
        <v>10000</v>
      </c>
      <c r="F44" s="67">
        <f t="shared" si="0"/>
        <v>1.1990493936407216</v>
      </c>
      <c r="G44" s="74" t="str">
        <f t="shared" si="3"/>
        <v>2000/01</v>
      </c>
      <c r="H44" s="69" t="str">
        <f t="shared" si="4"/>
        <v>2023/06</v>
      </c>
      <c r="I44" s="84">
        <f>IF(AND(B44&gt;=日経平均!$C$2,B44&lt;日経平均!$D$3),E44,0)</f>
        <v>10000</v>
      </c>
      <c r="J44" s="84">
        <f t="shared" si="7"/>
        <v>370000</v>
      </c>
      <c r="K44" s="84">
        <f>IF(AND(B44&gt;=日経平均!$C$2,B44&lt;日経平均!$D$3),J44,NA())</f>
        <v>370000</v>
      </c>
      <c r="L44" s="63">
        <f>IF(AND(B44&gt;=日経平均!$C$2,B44&lt;=日経平均!$D$3),F44,0)</f>
        <v>1.1990493936407216</v>
      </c>
      <c r="M44" s="76">
        <f>L44+M43</f>
        <v>30.603567444078159</v>
      </c>
      <c r="N44" s="95">
        <f>IF(AND(B44&gt;=日経平均!$C$2,B44&lt;日経平均!$D$3),M44,0)</f>
        <v>30.603567444078159</v>
      </c>
      <c r="O44" s="83">
        <f t="shared" si="1"/>
        <v>255231.9162695652</v>
      </c>
      <c r="P44" s="47" t="str">
        <f t="shared" si="5"/>
        <v/>
      </c>
      <c r="Q44" s="47" t="str">
        <f t="shared" si="6"/>
        <v/>
      </c>
      <c r="R44" s="35"/>
      <c r="S44" s="35"/>
      <c r="T44" s="35"/>
      <c r="U44" s="35"/>
    </row>
    <row r="45" spans="2:21" ht="10" customHeight="1" x14ac:dyDescent="0.55000000000000004">
      <c r="B45" s="87">
        <v>37653</v>
      </c>
      <c r="C45" s="88">
        <v>8363.0400000000009</v>
      </c>
      <c r="D45" s="81" t="str">
        <f t="shared" si="2"/>
        <v>2003/2</v>
      </c>
      <c r="E45" s="64">
        <f t="shared" si="8"/>
        <v>10000</v>
      </c>
      <c r="F45" s="67">
        <f t="shared" si="0"/>
        <v>1.1957374351910308</v>
      </c>
      <c r="G45" s="74" t="str">
        <f t="shared" si="3"/>
        <v>2000/01</v>
      </c>
      <c r="H45" s="69" t="str">
        <f t="shared" si="4"/>
        <v>2023/06</v>
      </c>
      <c r="I45" s="84">
        <f>IF(AND(B45&gt;=日経平均!$C$2,B45&lt;日経平均!$D$3),E45,0)</f>
        <v>10000</v>
      </c>
      <c r="J45" s="84">
        <f t="shared" si="7"/>
        <v>380000</v>
      </c>
      <c r="K45" s="84">
        <f>IF(AND(B45&gt;=日経平均!$C$2,B45&lt;日経平均!$D$3),J45,NA())</f>
        <v>380000</v>
      </c>
      <c r="L45" s="63">
        <f>IF(AND(B45&gt;=日経平均!$C$2,B45&lt;=日経平均!$D$3),F45,0)</f>
        <v>1.1957374351910308</v>
      </c>
      <c r="M45" s="76">
        <f>IFERROR(L45+M44,"")</f>
        <v>31.79930487926919</v>
      </c>
      <c r="N45" s="95">
        <f>IF(AND(B45&gt;=日経平均!$C$2,B45&lt;日経平均!$D$3),M45,0)</f>
        <v>31.79930487926919</v>
      </c>
      <c r="O45" s="83">
        <f t="shared" si="1"/>
        <v>265938.85867752344</v>
      </c>
      <c r="P45" s="47" t="str">
        <f t="shared" si="5"/>
        <v/>
      </c>
      <c r="Q45" s="47" t="str">
        <f t="shared" si="6"/>
        <v/>
      </c>
      <c r="R45" s="35"/>
      <c r="S45" s="35"/>
      <c r="T45" s="35"/>
      <c r="U45" s="35"/>
    </row>
    <row r="46" spans="2:21" ht="10" customHeight="1" x14ac:dyDescent="0.55000000000000004">
      <c r="B46" s="87">
        <v>37681</v>
      </c>
      <c r="C46" s="88">
        <v>7972.71</v>
      </c>
      <c r="D46" s="81" t="str">
        <f t="shared" si="2"/>
        <v>2003/3</v>
      </c>
      <c r="E46" s="64">
        <f t="shared" si="8"/>
        <v>10000</v>
      </c>
      <c r="F46" s="67">
        <f t="shared" si="0"/>
        <v>1.2542786580723493</v>
      </c>
      <c r="G46" s="74" t="str">
        <f t="shared" si="3"/>
        <v>2000/01</v>
      </c>
      <c r="H46" s="69" t="str">
        <f t="shared" si="4"/>
        <v>2023/06</v>
      </c>
      <c r="I46" s="84">
        <f>IF(AND(B46&gt;=日経平均!$C$2,B46&lt;日経平均!$D$3),E46,0)</f>
        <v>10000</v>
      </c>
      <c r="J46" s="84">
        <f t="shared" si="7"/>
        <v>390000</v>
      </c>
      <c r="K46" s="84">
        <f>IF(AND(B46&gt;=日経平均!$C$2,B46&lt;日経平均!$D$3),J46,NA())</f>
        <v>390000</v>
      </c>
      <c r="L46" s="63">
        <f>IF(AND(B46&gt;=日経平均!$C$2,B46&lt;=日経平均!$D$3),F46,0)</f>
        <v>1.2542786580723493</v>
      </c>
      <c r="M46" s="76">
        <f>L46+M45</f>
        <v>33.053583537341538</v>
      </c>
      <c r="N46" s="95">
        <f>IF(AND(B46&gt;=日経平均!$C$2,B46&lt;日経平均!$D$3),M46,0)</f>
        <v>33.053583537341538</v>
      </c>
      <c r="O46" s="83">
        <f t="shared" si="1"/>
        <v>263526.63600399828</v>
      </c>
      <c r="P46" s="47" t="str">
        <f t="shared" si="5"/>
        <v/>
      </c>
      <c r="Q46" s="47" t="str">
        <f t="shared" si="6"/>
        <v/>
      </c>
      <c r="R46" s="35"/>
      <c r="S46" s="35"/>
      <c r="T46" s="35"/>
      <c r="U46" s="35"/>
    </row>
    <row r="47" spans="2:21" ht="10" customHeight="1" x14ac:dyDescent="0.55000000000000004">
      <c r="B47" s="87">
        <v>37712</v>
      </c>
      <c r="C47" s="88">
        <v>7831.42</v>
      </c>
      <c r="D47" s="81" t="str">
        <f t="shared" si="2"/>
        <v>2003/4</v>
      </c>
      <c r="E47" s="64">
        <f t="shared" si="8"/>
        <v>10000</v>
      </c>
      <c r="F47" s="67">
        <f t="shared" si="0"/>
        <v>1.2769076361630458</v>
      </c>
      <c r="G47" s="74" t="str">
        <f t="shared" si="3"/>
        <v>2000/01</v>
      </c>
      <c r="H47" s="69" t="str">
        <f t="shared" si="4"/>
        <v>2023/06</v>
      </c>
      <c r="I47" s="84">
        <f>IF(AND(B47&gt;=日経平均!$C$2,B47&lt;日経平均!$D$3),E47,0)</f>
        <v>10000</v>
      </c>
      <c r="J47" s="84">
        <f t="shared" si="7"/>
        <v>400000</v>
      </c>
      <c r="K47" s="84">
        <f>IF(AND(B47&gt;=日経平均!$C$2,B47&lt;日経平均!$D$3),J47,NA())</f>
        <v>400000</v>
      </c>
      <c r="L47" s="63">
        <f>IF(AND(B47&gt;=日経平均!$C$2,B47&lt;=日経平均!$D$3),F47,0)</f>
        <v>1.2769076361630458</v>
      </c>
      <c r="M47" s="76">
        <f>IFERROR(L47+M46,"")</f>
        <v>34.330491173504583</v>
      </c>
      <c r="N47" s="95">
        <f>IF(AND(B47&gt;=日経平均!$C$2,B47&lt;日経平均!$D$3),M47,0)</f>
        <v>34.330491173504583</v>
      </c>
      <c r="O47" s="83">
        <f t="shared" si="1"/>
        <v>268856.49518600729</v>
      </c>
      <c r="P47" s="47" t="str">
        <f t="shared" si="5"/>
        <v/>
      </c>
      <c r="Q47" s="47" t="str">
        <f t="shared" si="6"/>
        <v/>
      </c>
      <c r="R47" s="35"/>
      <c r="S47" s="35"/>
      <c r="T47" s="35"/>
      <c r="U47" s="35"/>
    </row>
    <row r="48" spans="2:21" ht="10" customHeight="1" x14ac:dyDescent="0.55000000000000004">
      <c r="B48" s="87">
        <v>37742</v>
      </c>
      <c r="C48" s="88">
        <v>8424.51</v>
      </c>
      <c r="D48" s="81" t="str">
        <f t="shared" si="2"/>
        <v>2003/5</v>
      </c>
      <c r="E48" s="64">
        <f t="shared" si="8"/>
        <v>10000</v>
      </c>
      <c r="F48" s="67">
        <f t="shared" si="0"/>
        <v>1.1870126571159627</v>
      </c>
      <c r="G48" s="74" t="str">
        <f t="shared" si="3"/>
        <v>2000/01</v>
      </c>
      <c r="H48" s="69" t="str">
        <f t="shared" si="4"/>
        <v>2023/06</v>
      </c>
      <c r="I48" s="84">
        <f>IF(AND(B48&gt;=日経平均!$C$2,B48&lt;日経平均!$D$3),E48,0)</f>
        <v>10000</v>
      </c>
      <c r="J48" s="84">
        <f t="shared" si="7"/>
        <v>410000</v>
      </c>
      <c r="K48" s="84">
        <f>IF(AND(B48&gt;=日経平均!$C$2,B48&lt;日経平均!$D$3),J48,NA())</f>
        <v>410000</v>
      </c>
      <c r="L48" s="63">
        <f>IF(AND(B48&gt;=日経平均!$C$2,B48&lt;=日経平均!$D$3),F48,0)</f>
        <v>1.1870126571159627</v>
      </c>
      <c r="M48" s="76">
        <f>L48+M47</f>
        <v>35.517503830620548</v>
      </c>
      <c r="N48" s="95">
        <f>IF(AND(B48&gt;=日経平均!$C$2,B48&lt;日経平均!$D$3),M48,0)</f>
        <v>35.517503830620548</v>
      </c>
      <c r="O48" s="83">
        <f t="shared" si="1"/>
        <v>299217.56619610114</v>
      </c>
      <c r="P48" s="47" t="str">
        <f t="shared" si="5"/>
        <v/>
      </c>
      <c r="Q48" s="47" t="str">
        <f t="shared" si="6"/>
        <v/>
      </c>
      <c r="R48" s="35"/>
      <c r="S48" s="35"/>
      <c r="T48" s="35"/>
      <c r="U48" s="35"/>
    </row>
    <row r="49" spans="2:21" ht="10" customHeight="1" x14ac:dyDescent="0.55000000000000004">
      <c r="B49" s="87">
        <v>37773</v>
      </c>
      <c r="C49" s="88">
        <v>9083.11</v>
      </c>
      <c r="D49" s="81" t="str">
        <f t="shared" si="2"/>
        <v>2003/6</v>
      </c>
      <c r="E49" s="64">
        <f t="shared" si="8"/>
        <v>10000</v>
      </c>
      <c r="F49" s="67">
        <f t="shared" si="0"/>
        <v>1.1009445002867959</v>
      </c>
      <c r="G49" s="74" t="str">
        <f t="shared" si="3"/>
        <v>2000/01</v>
      </c>
      <c r="H49" s="69" t="str">
        <f t="shared" si="4"/>
        <v>2023/06</v>
      </c>
      <c r="I49" s="84">
        <f>IF(AND(B49&gt;=日経平均!$C$2,B49&lt;日経平均!$D$3),E49,0)</f>
        <v>10000</v>
      </c>
      <c r="J49" s="84">
        <f t="shared" si="7"/>
        <v>420000</v>
      </c>
      <c r="K49" s="84">
        <f>IF(AND(B49&gt;=日経平均!$C$2,B49&lt;日経平均!$D$3),J49,NA())</f>
        <v>420000</v>
      </c>
      <c r="L49" s="63">
        <f>IF(AND(B49&gt;=日経平均!$C$2,B49&lt;=日経平均!$D$3),F49,0)</f>
        <v>1.1009445002867959</v>
      </c>
      <c r="M49" s="76">
        <f>IFERROR(L49+M48,"")</f>
        <v>36.618448330907341</v>
      </c>
      <c r="N49" s="95">
        <f>IF(AND(B49&gt;=日経平均!$C$2,B49&lt;日経平均!$D$3),M49,0)</f>
        <v>36.618448330907341</v>
      </c>
      <c r="O49" s="83">
        <f t="shared" si="1"/>
        <v>332609.3942189478</v>
      </c>
      <c r="P49" s="47" t="str">
        <f t="shared" si="5"/>
        <v/>
      </c>
      <c r="Q49" s="47" t="str">
        <f t="shared" si="6"/>
        <v/>
      </c>
      <c r="R49" s="35"/>
      <c r="S49" s="35"/>
      <c r="T49" s="35"/>
      <c r="U49" s="35"/>
    </row>
    <row r="50" spans="2:21" ht="10" customHeight="1" x14ac:dyDescent="0.55000000000000004">
      <c r="B50" s="87">
        <v>37803</v>
      </c>
      <c r="C50" s="88">
        <v>9563.2099999999991</v>
      </c>
      <c r="D50" s="81" t="str">
        <f t="shared" si="2"/>
        <v>2003/7</v>
      </c>
      <c r="E50" s="64">
        <f t="shared" si="8"/>
        <v>10000</v>
      </c>
      <c r="F50" s="67">
        <f t="shared" si="0"/>
        <v>1.0456739944014615</v>
      </c>
      <c r="G50" s="74" t="str">
        <f t="shared" si="3"/>
        <v>2000/01</v>
      </c>
      <c r="H50" s="69" t="str">
        <f t="shared" si="4"/>
        <v>2023/06</v>
      </c>
      <c r="I50" s="84">
        <f>IF(AND(B50&gt;=日経平均!$C$2,B50&lt;日経平均!$D$3),E50,0)</f>
        <v>10000</v>
      </c>
      <c r="J50" s="84">
        <f t="shared" si="7"/>
        <v>430000</v>
      </c>
      <c r="K50" s="84">
        <f>IF(AND(B50&gt;=日経平均!$C$2,B50&lt;日経平均!$D$3),J50,NA())</f>
        <v>430000</v>
      </c>
      <c r="L50" s="63">
        <f>IF(AND(B50&gt;=日経平均!$C$2,B50&lt;=日経平均!$D$3),F50,0)</f>
        <v>1.0456739944014615</v>
      </c>
      <c r="M50" s="76">
        <f>L50+M49</f>
        <v>37.664122325308803</v>
      </c>
      <c r="N50" s="95">
        <f>IF(AND(B50&gt;=日経平均!$C$2,B50&lt;日経平均!$D$3),M50,0)</f>
        <v>37.664122325308803</v>
      </c>
      <c r="O50" s="83">
        <f t="shared" si="1"/>
        <v>360189.91126261634</v>
      </c>
      <c r="P50" s="47" t="str">
        <f t="shared" si="5"/>
        <v/>
      </c>
      <c r="Q50" s="47" t="str">
        <f t="shared" si="6"/>
        <v/>
      </c>
      <c r="R50" s="35"/>
      <c r="S50" s="35"/>
      <c r="T50" s="35"/>
      <c r="U50" s="35"/>
    </row>
    <row r="51" spans="2:21" ht="10" customHeight="1" x14ac:dyDescent="0.55000000000000004">
      <c r="B51" s="87">
        <v>37834</v>
      </c>
      <c r="C51" s="88">
        <v>10343.549999999999</v>
      </c>
      <c r="D51" s="81" t="str">
        <f t="shared" si="2"/>
        <v>2003/8</v>
      </c>
      <c r="E51" s="64">
        <f t="shared" si="8"/>
        <v>10000</v>
      </c>
      <c r="F51" s="67">
        <f t="shared" si="0"/>
        <v>0.96678606474566287</v>
      </c>
      <c r="G51" s="74" t="str">
        <f t="shared" si="3"/>
        <v>2000/01</v>
      </c>
      <c r="H51" s="69" t="str">
        <f t="shared" si="4"/>
        <v>2023/06</v>
      </c>
      <c r="I51" s="84">
        <f>IF(AND(B51&gt;=日経平均!$C$2,B51&lt;日経平均!$D$3),E51,0)</f>
        <v>10000</v>
      </c>
      <c r="J51" s="84">
        <f t="shared" si="7"/>
        <v>440000</v>
      </c>
      <c r="K51" s="84">
        <f>IF(AND(B51&gt;=日経平均!$C$2,B51&lt;日経平均!$D$3),J51,NA())</f>
        <v>440000</v>
      </c>
      <c r="L51" s="63">
        <f>IF(AND(B51&gt;=日経平均!$C$2,B51&lt;=日経平均!$D$3),F51,0)</f>
        <v>0.96678606474566287</v>
      </c>
      <c r="M51" s="76">
        <f>L51+M50</f>
        <v>38.630908390054465</v>
      </c>
      <c r="N51" s="95">
        <f>IF(AND(B51&gt;=日経平均!$C$2,B51&lt;日経平均!$D$3),M51,0)</f>
        <v>38.630908390054465</v>
      </c>
      <c r="O51" s="83">
        <f t="shared" si="1"/>
        <v>399580.73247794784</v>
      </c>
      <c r="P51" s="47" t="str">
        <f t="shared" si="5"/>
        <v/>
      </c>
      <c r="Q51" s="47" t="str">
        <f t="shared" si="6"/>
        <v/>
      </c>
      <c r="R51" s="35"/>
      <c r="S51" s="35"/>
      <c r="T51" s="35"/>
      <c r="U51" s="35"/>
    </row>
    <row r="52" spans="2:21" ht="10" customHeight="1" x14ac:dyDescent="0.55000000000000004">
      <c r="B52" s="87">
        <v>37865</v>
      </c>
      <c r="C52" s="88">
        <v>10219.049999999999</v>
      </c>
      <c r="D52" s="81" t="str">
        <f t="shared" si="2"/>
        <v>2003/9</v>
      </c>
      <c r="E52" s="64">
        <f t="shared" si="8"/>
        <v>10000</v>
      </c>
      <c r="F52" s="67">
        <f t="shared" si="0"/>
        <v>0.9785645436708893</v>
      </c>
      <c r="G52" s="74" t="str">
        <f t="shared" si="3"/>
        <v>2000/01</v>
      </c>
      <c r="H52" s="69" t="str">
        <f t="shared" si="4"/>
        <v>2023/06</v>
      </c>
      <c r="I52" s="84">
        <f>IF(AND(B52&gt;=日経平均!$C$2,B52&lt;日経平均!$D$3),E52,0)</f>
        <v>10000</v>
      </c>
      <c r="J52" s="84">
        <f t="shared" si="7"/>
        <v>450000</v>
      </c>
      <c r="K52" s="84">
        <f>IF(AND(B52&gt;=日経平均!$C$2,B52&lt;日経平均!$D$3),J52,NA())</f>
        <v>450000</v>
      </c>
      <c r="L52" s="63">
        <f>IF(AND(B52&gt;=日経平均!$C$2,B52&lt;=日経平均!$D$3),F52,0)</f>
        <v>0.9785645436708893</v>
      </c>
      <c r="M52" s="76">
        <f>IFERROR(L52+M51,"")</f>
        <v>39.609472933725357</v>
      </c>
      <c r="N52" s="95">
        <f>IF(AND(B52&gt;=日経平均!$C$2,B52&lt;日経平均!$D$3),M52,0)</f>
        <v>39.609472933725357</v>
      </c>
      <c r="O52" s="83">
        <f t="shared" si="1"/>
        <v>404771.18438338611</v>
      </c>
      <c r="P52" s="47" t="str">
        <f t="shared" si="5"/>
        <v/>
      </c>
      <c r="Q52" s="47" t="str">
        <f t="shared" si="6"/>
        <v/>
      </c>
      <c r="R52" s="35"/>
      <c r="S52" s="35"/>
      <c r="T52" s="35"/>
      <c r="U52" s="35"/>
    </row>
    <row r="53" spans="2:21" ht="10" customHeight="1" x14ac:dyDescent="0.55000000000000004">
      <c r="B53" s="87">
        <v>37895</v>
      </c>
      <c r="C53" s="88">
        <v>10559.59</v>
      </c>
      <c r="D53" s="81" t="str">
        <f t="shared" si="2"/>
        <v>2003/10</v>
      </c>
      <c r="E53" s="64">
        <f t="shared" si="8"/>
        <v>10000</v>
      </c>
      <c r="F53" s="67">
        <f t="shared" si="0"/>
        <v>0.94700646521313803</v>
      </c>
      <c r="G53" s="74" t="str">
        <f t="shared" si="3"/>
        <v>2000/01</v>
      </c>
      <c r="H53" s="69" t="str">
        <f t="shared" si="4"/>
        <v>2023/06</v>
      </c>
      <c r="I53" s="84">
        <f>IF(AND(B53&gt;=日経平均!$C$2,B53&lt;日経平均!$D$3),E53,0)</f>
        <v>10000</v>
      </c>
      <c r="J53" s="84">
        <f t="shared" si="7"/>
        <v>460000</v>
      </c>
      <c r="K53" s="84">
        <f>IF(AND(B53&gt;=日経平均!$C$2,B53&lt;日経平均!$D$3),J53,NA())</f>
        <v>460000</v>
      </c>
      <c r="L53" s="63">
        <f>IF(AND(B53&gt;=日経平均!$C$2,B53&lt;=日経平均!$D$3),F53,0)</f>
        <v>0.94700646521313803</v>
      </c>
      <c r="M53" s="76">
        <f>L53+M52</f>
        <v>40.556479398938492</v>
      </c>
      <c r="N53" s="95">
        <f>IF(AND(B53&gt;=日経平均!$C$2,B53&lt;日経平均!$D$3),M53,0)</f>
        <v>40.556479398938492</v>
      </c>
      <c r="O53" s="83">
        <f t="shared" si="1"/>
        <v>428259.79429623694</v>
      </c>
      <c r="P53" s="47" t="str">
        <f t="shared" si="5"/>
        <v/>
      </c>
      <c r="Q53" s="47" t="str">
        <f t="shared" si="6"/>
        <v/>
      </c>
      <c r="R53" s="35"/>
      <c r="S53" s="35"/>
      <c r="T53" s="35"/>
      <c r="U53" s="35"/>
    </row>
    <row r="54" spans="2:21" ht="10" customHeight="1" x14ac:dyDescent="0.55000000000000004">
      <c r="B54" s="87">
        <v>37926</v>
      </c>
      <c r="C54" s="88">
        <v>10100.57</v>
      </c>
      <c r="D54" s="81" t="str">
        <f t="shared" si="2"/>
        <v>2003/11</v>
      </c>
      <c r="E54" s="64">
        <f t="shared" si="8"/>
        <v>10000</v>
      </c>
      <c r="F54" s="67">
        <f t="shared" si="0"/>
        <v>0.99004313617944339</v>
      </c>
      <c r="G54" s="74" t="str">
        <f t="shared" si="3"/>
        <v>2000/01</v>
      </c>
      <c r="H54" s="69" t="str">
        <f t="shared" si="4"/>
        <v>2023/06</v>
      </c>
      <c r="I54" s="84">
        <f>IF(AND(B54&gt;=日経平均!$C$2,B54&lt;日経平均!$D$3),E54,0)</f>
        <v>10000</v>
      </c>
      <c r="J54" s="84">
        <f t="shared" si="7"/>
        <v>470000</v>
      </c>
      <c r="K54" s="84">
        <f>IF(AND(B54&gt;=日経平均!$C$2,B54&lt;日経平均!$D$3),J54,NA())</f>
        <v>470000</v>
      </c>
      <c r="L54" s="63">
        <f>IF(AND(B54&gt;=日経平均!$C$2,B54&lt;=日経平均!$D$3),F54,0)</f>
        <v>0.99004313617944339</v>
      </c>
      <c r="M54" s="76">
        <f>IFERROR(L54+M53,"")</f>
        <v>41.546522535117937</v>
      </c>
      <c r="N54" s="95">
        <f>IF(AND(B54&gt;=日経平均!$C$2,B54&lt;日経平均!$D$3),M54,0)</f>
        <v>41.546522535117937</v>
      </c>
      <c r="O54" s="83">
        <f t="shared" si="1"/>
        <v>419643.55912253616</v>
      </c>
      <c r="P54" s="47" t="str">
        <f t="shared" si="5"/>
        <v/>
      </c>
      <c r="Q54" s="47" t="str">
        <f t="shared" si="6"/>
        <v/>
      </c>
      <c r="R54" s="35"/>
      <c r="S54" s="35"/>
      <c r="T54" s="35"/>
      <c r="U54" s="35"/>
    </row>
    <row r="55" spans="2:21" ht="10" customHeight="1" x14ac:dyDescent="0.55000000000000004">
      <c r="B55" s="87">
        <v>37956</v>
      </c>
      <c r="C55" s="88">
        <v>10676.64</v>
      </c>
      <c r="D55" s="81" t="str">
        <f t="shared" si="2"/>
        <v>2003/12</v>
      </c>
      <c r="E55" s="64">
        <f t="shared" si="8"/>
        <v>10000</v>
      </c>
      <c r="F55" s="67">
        <f t="shared" si="0"/>
        <v>0.93662425632034052</v>
      </c>
      <c r="G55" s="74" t="str">
        <f t="shared" si="3"/>
        <v>2000/01</v>
      </c>
      <c r="H55" s="69" t="str">
        <f t="shared" si="4"/>
        <v>2023/06</v>
      </c>
      <c r="I55" s="84">
        <f>IF(AND(B55&gt;=日経平均!$C$2,B55&lt;日経平均!$D$3),E55,0)</f>
        <v>10000</v>
      </c>
      <c r="J55" s="84">
        <f t="shared" si="7"/>
        <v>480000</v>
      </c>
      <c r="K55" s="84">
        <f>IF(AND(B55&gt;=日経平均!$C$2,B55&lt;日経平均!$D$3),J55,NA())</f>
        <v>480000</v>
      </c>
      <c r="L55" s="63">
        <f>IF(AND(B55&gt;=日経平均!$C$2,B55&lt;=日経平均!$D$3),F55,0)</f>
        <v>0.93662425632034052</v>
      </c>
      <c r="M55" s="76">
        <f>L55+M54</f>
        <v>42.48314679143828</v>
      </c>
      <c r="N55" s="95">
        <f>IF(AND(B55&gt;=日経平均!$C$2,B55&lt;日経平均!$D$3),M55,0)</f>
        <v>42.48314679143828</v>
      </c>
      <c r="O55" s="83">
        <f t="shared" si="1"/>
        <v>453577.26435934159</v>
      </c>
      <c r="P55" s="47" t="str">
        <f t="shared" si="5"/>
        <v/>
      </c>
      <c r="Q55" s="47" t="str">
        <f t="shared" si="6"/>
        <v/>
      </c>
      <c r="R55" s="35"/>
      <c r="S55" s="35"/>
      <c r="T55" s="35"/>
      <c r="U55" s="35"/>
    </row>
    <row r="56" spans="2:21" ht="10" customHeight="1" x14ac:dyDescent="0.55000000000000004">
      <c r="B56" s="87">
        <v>37987</v>
      </c>
      <c r="C56" s="88">
        <v>10783.61</v>
      </c>
      <c r="D56" s="81" t="str">
        <f t="shared" si="2"/>
        <v>2004/1</v>
      </c>
      <c r="E56" s="64">
        <f t="shared" si="8"/>
        <v>10000</v>
      </c>
      <c r="F56" s="67">
        <f t="shared" si="0"/>
        <v>0.92733323998178707</v>
      </c>
      <c r="G56" s="74" t="str">
        <f t="shared" si="3"/>
        <v>2000/01</v>
      </c>
      <c r="H56" s="69" t="str">
        <f t="shared" si="4"/>
        <v>2023/06</v>
      </c>
      <c r="I56" s="84">
        <f>IF(AND(B56&gt;=日経平均!$C$2,B56&lt;日経平均!$D$3),E56,0)</f>
        <v>10000</v>
      </c>
      <c r="J56" s="84">
        <f t="shared" si="7"/>
        <v>490000</v>
      </c>
      <c r="K56" s="84">
        <f>IF(AND(B56&gt;=日経平均!$C$2,B56&lt;日経平均!$D$3),J56,NA())</f>
        <v>490000</v>
      </c>
      <c r="L56" s="63">
        <f>IF(AND(B56&gt;=日経平均!$C$2,B56&lt;=日経平均!$D$3),F56,0)</f>
        <v>0.92733323998178707</v>
      </c>
      <c r="M56" s="76">
        <f>IFERROR(L56+M55,"")</f>
        <v>43.410480031420065</v>
      </c>
      <c r="N56" s="95">
        <f>IF(AND(B56&gt;=日経平均!$C$2,B56&lt;日経平均!$D$3),M56,0)</f>
        <v>43.410480031420065</v>
      </c>
      <c r="O56" s="83">
        <f t="shared" si="1"/>
        <v>468121.68657162174</v>
      </c>
      <c r="P56" s="47" t="str">
        <f t="shared" si="5"/>
        <v/>
      </c>
      <c r="Q56" s="47" t="str">
        <f t="shared" si="6"/>
        <v/>
      </c>
      <c r="R56" s="35"/>
      <c r="S56" s="35"/>
      <c r="T56" s="35"/>
      <c r="U56" s="35"/>
    </row>
    <row r="57" spans="2:21" ht="10" customHeight="1" x14ac:dyDescent="0.55000000000000004">
      <c r="B57" s="87">
        <v>38018</v>
      </c>
      <c r="C57" s="88">
        <v>11041.92</v>
      </c>
      <c r="D57" s="81" t="str">
        <f t="shared" si="2"/>
        <v>2004/2</v>
      </c>
      <c r="E57" s="64">
        <f t="shared" si="8"/>
        <v>10000</v>
      </c>
      <c r="F57" s="67">
        <f t="shared" si="0"/>
        <v>0.90563959891033441</v>
      </c>
      <c r="G57" s="74" t="str">
        <f t="shared" si="3"/>
        <v>2000/01</v>
      </c>
      <c r="H57" s="69" t="str">
        <f t="shared" si="4"/>
        <v>2023/06</v>
      </c>
      <c r="I57" s="84">
        <f>IF(AND(B57&gt;=日経平均!$C$2,B57&lt;日経平均!$D$3),E57,0)</f>
        <v>10000</v>
      </c>
      <c r="J57" s="84">
        <f t="shared" si="7"/>
        <v>500000</v>
      </c>
      <c r="K57" s="84">
        <f>IF(AND(B57&gt;=日経平均!$C$2,B57&lt;日経平均!$D$3),J57,NA())</f>
        <v>500000</v>
      </c>
      <c r="L57" s="63">
        <f>IF(AND(B57&gt;=日経平均!$C$2,B57&lt;=日経平均!$D$3),F57,0)</f>
        <v>0.90563959891033441</v>
      </c>
      <c r="M57" s="76">
        <f>L57+M56</f>
        <v>44.316119630330398</v>
      </c>
      <c r="N57" s="95">
        <f>IF(AND(B57&gt;=日経平均!$C$2,B57&lt;日経平均!$D$3),M57,0)</f>
        <v>44.316119630330398</v>
      </c>
      <c r="O57" s="83">
        <f t="shared" si="1"/>
        <v>489335.04766853782</v>
      </c>
      <c r="P57" s="47" t="str">
        <f t="shared" si="5"/>
        <v/>
      </c>
      <c r="Q57" s="47" t="str">
        <f t="shared" si="6"/>
        <v/>
      </c>
      <c r="R57" s="35"/>
      <c r="S57" s="35"/>
      <c r="T57" s="35"/>
      <c r="U57" s="35"/>
    </row>
    <row r="58" spans="2:21" ht="10" customHeight="1" x14ac:dyDescent="0.55000000000000004">
      <c r="B58" s="87">
        <v>38047</v>
      </c>
      <c r="C58" s="88">
        <v>11715.39</v>
      </c>
      <c r="D58" s="81" t="str">
        <f t="shared" si="2"/>
        <v>2004/3</v>
      </c>
      <c r="E58" s="64">
        <f t="shared" si="8"/>
        <v>10000</v>
      </c>
      <c r="F58" s="67">
        <f t="shared" si="0"/>
        <v>0.85357807123791873</v>
      </c>
      <c r="G58" s="74" t="str">
        <f t="shared" si="3"/>
        <v>2000/01</v>
      </c>
      <c r="H58" s="69" t="str">
        <f t="shared" si="4"/>
        <v>2023/06</v>
      </c>
      <c r="I58" s="84">
        <f>IF(AND(B58&gt;=日経平均!$C$2,B58&lt;日経平均!$D$3),E58,0)</f>
        <v>10000</v>
      </c>
      <c r="J58" s="84">
        <f t="shared" si="7"/>
        <v>510000</v>
      </c>
      <c r="K58" s="84">
        <f>IF(AND(B58&gt;=日経平均!$C$2,B58&lt;日経平均!$D$3),J58,NA())</f>
        <v>510000</v>
      </c>
      <c r="L58" s="63">
        <f>IF(AND(B58&gt;=日経平均!$C$2,B58&lt;=日経平均!$D$3),F58,0)</f>
        <v>0.85357807123791873</v>
      </c>
      <c r="M58" s="76">
        <f>IFERROR(L58+M57,"")</f>
        <v>45.169697701568317</v>
      </c>
      <c r="N58" s="95">
        <f>IF(AND(B58&gt;=日経平均!$C$2,B58&lt;日経平均!$D$3),M58,0)</f>
        <v>45.169697701568317</v>
      </c>
      <c r="O58" s="83">
        <f t="shared" si="1"/>
        <v>529180.62475597637</v>
      </c>
      <c r="P58" s="47" t="str">
        <f t="shared" si="5"/>
        <v/>
      </c>
      <c r="Q58" s="47" t="str">
        <f t="shared" si="6"/>
        <v/>
      </c>
      <c r="R58" s="35"/>
      <c r="S58" s="35"/>
      <c r="T58" s="35"/>
      <c r="U58" s="35"/>
    </row>
    <row r="59" spans="2:21" ht="10" customHeight="1" x14ac:dyDescent="0.55000000000000004">
      <c r="B59" s="87">
        <v>38078</v>
      </c>
      <c r="C59" s="88">
        <v>11761.79</v>
      </c>
      <c r="D59" s="81" t="str">
        <f t="shared" si="2"/>
        <v>2004/4</v>
      </c>
      <c r="E59" s="64">
        <f t="shared" si="8"/>
        <v>10000</v>
      </c>
      <c r="F59" s="67">
        <f t="shared" si="0"/>
        <v>0.85021072472812376</v>
      </c>
      <c r="G59" s="74" t="str">
        <f t="shared" si="3"/>
        <v>2000/01</v>
      </c>
      <c r="H59" s="69" t="str">
        <f t="shared" si="4"/>
        <v>2023/06</v>
      </c>
      <c r="I59" s="84">
        <f>IF(AND(B59&gt;=日経平均!$C$2,B59&lt;日経平均!$D$3),E59,0)</f>
        <v>10000</v>
      </c>
      <c r="J59" s="84">
        <f t="shared" si="7"/>
        <v>520000</v>
      </c>
      <c r="K59" s="84">
        <f>IF(AND(B59&gt;=日経平均!$C$2,B59&lt;日経平均!$D$3),J59,NA())</f>
        <v>520000</v>
      </c>
      <c r="L59" s="63">
        <f>IF(AND(B59&gt;=日経平均!$C$2,B59&lt;=日経平均!$D$3),F59,0)</f>
        <v>0.85021072472812376</v>
      </c>
      <c r="M59" s="76">
        <f>L59+M58</f>
        <v>46.019908426296439</v>
      </c>
      <c r="N59" s="95">
        <f>IF(AND(B59&gt;=日経平均!$C$2,B59&lt;日経平均!$D$3),M59,0)</f>
        <v>46.019908426296439</v>
      </c>
      <c r="O59" s="83">
        <f t="shared" si="1"/>
        <v>541276.49872932921</v>
      </c>
      <c r="P59" s="47" t="str">
        <f t="shared" si="5"/>
        <v/>
      </c>
      <c r="Q59" s="47" t="str">
        <f t="shared" si="6"/>
        <v/>
      </c>
      <c r="R59" s="35"/>
      <c r="S59" s="35"/>
      <c r="T59" s="35"/>
      <c r="U59" s="35"/>
    </row>
    <row r="60" spans="2:21" ht="10" customHeight="1" x14ac:dyDescent="0.55000000000000004">
      <c r="B60" s="87">
        <v>38108</v>
      </c>
      <c r="C60" s="88">
        <v>11236.37</v>
      </c>
      <c r="D60" s="81" t="str">
        <f t="shared" si="2"/>
        <v>2004/5</v>
      </c>
      <c r="E60" s="64">
        <f t="shared" si="8"/>
        <v>10000</v>
      </c>
      <c r="F60" s="67">
        <f t="shared" si="0"/>
        <v>0.88996713351375922</v>
      </c>
      <c r="G60" s="74" t="str">
        <f t="shared" si="3"/>
        <v>2000/01</v>
      </c>
      <c r="H60" s="69" t="str">
        <f t="shared" si="4"/>
        <v>2023/06</v>
      </c>
      <c r="I60" s="84">
        <f>IF(AND(B60&gt;=日経平均!$C$2,B60&lt;日経平均!$D$3),E60,0)</f>
        <v>10000</v>
      </c>
      <c r="J60" s="84">
        <f t="shared" si="7"/>
        <v>530000</v>
      </c>
      <c r="K60" s="84">
        <f>IF(AND(B60&gt;=日経平均!$C$2,B60&lt;日経平均!$D$3),J60,NA())</f>
        <v>530000</v>
      </c>
      <c r="L60" s="63">
        <f>IF(AND(B60&gt;=日経平均!$C$2,B60&lt;=日経平均!$D$3),F60,0)</f>
        <v>0.88996713351375922</v>
      </c>
      <c r="M60" s="76">
        <f>IFERROR(L60+M59,"")</f>
        <v>46.909875559810196</v>
      </c>
      <c r="N60" s="95">
        <f>IF(AND(B60&gt;=日経平均!$C$2,B60&lt;日経平均!$D$3),M60,0)</f>
        <v>46.909875559810196</v>
      </c>
      <c r="O60" s="83">
        <f t="shared" si="1"/>
        <v>527096.71844398452</v>
      </c>
      <c r="P60" s="47" t="str">
        <f t="shared" si="5"/>
        <v/>
      </c>
      <c r="Q60" s="47" t="str">
        <f t="shared" si="6"/>
        <v/>
      </c>
      <c r="R60" s="35"/>
      <c r="S60" s="35"/>
      <c r="T60" s="35"/>
      <c r="U60" s="35"/>
    </row>
    <row r="61" spans="2:21" ht="10" customHeight="1" x14ac:dyDescent="0.55000000000000004">
      <c r="B61" s="87">
        <v>38139</v>
      </c>
      <c r="C61" s="88">
        <v>11858.87</v>
      </c>
      <c r="D61" s="81" t="str">
        <f t="shared" si="2"/>
        <v>2004/6</v>
      </c>
      <c r="E61" s="64">
        <f t="shared" si="8"/>
        <v>10000</v>
      </c>
      <c r="F61" s="67">
        <f t="shared" si="0"/>
        <v>0.84325066384908509</v>
      </c>
      <c r="G61" s="74" t="str">
        <f t="shared" si="3"/>
        <v>2000/01</v>
      </c>
      <c r="H61" s="69" t="str">
        <f t="shared" si="4"/>
        <v>2023/06</v>
      </c>
      <c r="I61" s="84">
        <f>IF(AND(B61&gt;=日経平均!$C$2,B61&lt;日経平均!$D$3),E61,0)</f>
        <v>10000</v>
      </c>
      <c r="J61" s="84">
        <f t="shared" si="7"/>
        <v>540000</v>
      </c>
      <c r="K61" s="84">
        <f>IF(AND(B61&gt;=日経平均!$C$2,B61&lt;日経平均!$D$3),J61,NA())</f>
        <v>540000</v>
      </c>
      <c r="L61" s="63">
        <f>IF(AND(B61&gt;=日経平均!$C$2,B61&lt;=日経平均!$D$3),F61,0)</f>
        <v>0.84325066384908509</v>
      </c>
      <c r="M61" s="76">
        <f>L61+M60</f>
        <v>47.75312622365928</v>
      </c>
      <c r="N61" s="95">
        <f>IF(AND(B61&gt;=日経平均!$C$2,B61&lt;日経平均!$D$3),M61,0)</f>
        <v>47.75312622365928</v>
      </c>
      <c r="O61" s="83">
        <f t="shared" si="1"/>
        <v>566298.11597996636</v>
      </c>
      <c r="P61" s="47" t="str">
        <f t="shared" si="5"/>
        <v/>
      </c>
      <c r="Q61" s="47" t="str">
        <f t="shared" si="6"/>
        <v/>
      </c>
      <c r="R61" s="35"/>
      <c r="S61" s="35"/>
      <c r="T61" s="35"/>
      <c r="U61" s="35"/>
    </row>
    <row r="62" spans="2:21" ht="10" customHeight="1" x14ac:dyDescent="0.55000000000000004">
      <c r="B62" s="87">
        <v>38169</v>
      </c>
      <c r="C62" s="88">
        <v>11325.78</v>
      </c>
      <c r="D62" s="81" t="str">
        <f t="shared" si="2"/>
        <v>2004/7</v>
      </c>
      <c r="E62" s="64">
        <f t="shared" si="8"/>
        <v>10000</v>
      </c>
      <c r="F62" s="67">
        <f t="shared" si="0"/>
        <v>0.88294139564780527</v>
      </c>
      <c r="G62" s="74" t="str">
        <f t="shared" si="3"/>
        <v>2000/01</v>
      </c>
      <c r="H62" s="69" t="str">
        <f t="shared" si="4"/>
        <v>2023/06</v>
      </c>
      <c r="I62" s="84">
        <f>IF(AND(B62&gt;=日経平均!$C$2,B62&lt;日経平均!$D$3),E62,0)</f>
        <v>10000</v>
      </c>
      <c r="J62" s="84">
        <f t="shared" si="7"/>
        <v>550000</v>
      </c>
      <c r="K62" s="84">
        <f>IF(AND(B62&gt;=日経平均!$C$2,B62&lt;日経平均!$D$3),J62,NA())</f>
        <v>550000</v>
      </c>
      <c r="L62" s="63">
        <f>IF(AND(B62&gt;=日経平均!$C$2,B62&lt;=日経平均!$D$3),F62,0)</f>
        <v>0.88294139564780527</v>
      </c>
      <c r="M62" s="76">
        <f>L62+M61</f>
        <v>48.636067619307084</v>
      </c>
      <c r="N62" s="95">
        <f>IF(AND(B62&gt;=日経平均!$C$2,B62&lt;日経平均!$D$3),M62,0)</f>
        <v>48.636067619307084</v>
      </c>
      <c r="O62" s="83">
        <f t="shared" si="1"/>
        <v>550841.40192139579</v>
      </c>
      <c r="P62" s="47" t="str">
        <f t="shared" si="5"/>
        <v/>
      </c>
      <c r="Q62" s="47" t="str">
        <f t="shared" si="6"/>
        <v/>
      </c>
      <c r="R62" s="35"/>
      <c r="S62" s="35"/>
      <c r="T62" s="35"/>
      <c r="U62" s="35"/>
    </row>
    <row r="63" spans="2:21" ht="10" customHeight="1" x14ac:dyDescent="0.55000000000000004">
      <c r="B63" s="87">
        <v>38200</v>
      </c>
      <c r="C63" s="88">
        <v>11081.79</v>
      </c>
      <c r="D63" s="81" t="str">
        <f t="shared" si="2"/>
        <v>2004/8</v>
      </c>
      <c r="E63" s="64">
        <f t="shared" si="8"/>
        <v>10000</v>
      </c>
      <c r="F63" s="67">
        <f t="shared" si="0"/>
        <v>0.90238129399672784</v>
      </c>
      <c r="G63" s="74" t="str">
        <f t="shared" si="3"/>
        <v>2000/01</v>
      </c>
      <c r="H63" s="69" t="str">
        <f t="shared" si="4"/>
        <v>2023/06</v>
      </c>
      <c r="I63" s="84">
        <f>IF(AND(B63&gt;=日経平均!$C$2,B63&lt;日経平均!$D$3),E63,0)</f>
        <v>10000</v>
      </c>
      <c r="J63" s="84">
        <f t="shared" si="7"/>
        <v>560000</v>
      </c>
      <c r="K63" s="84">
        <f>IF(AND(B63&gt;=日経平均!$C$2,B63&lt;日経平均!$D$3),J63,NA())</f>
        <v>560000</v>
      </c>
      <c r="L63" s="63">
        <f>IF(AND(B63&gt;=日経平均!$C$2,B63&lt;=日経平均!$D$3),F63,0)</f>
        <v>0.90238129399672784</v>
      </c>
      <c r="M63" s="76">
        <f>IFERROR(L63+M62,"")</f>
        <v>49.53844891330381</v>
      </c>
      <c r="N63" s="95">
        <f>IF(AND(B63&gt;=日経平均!$C$2,B63&lt;日経平均!$D$3),M63,0)</f>
        <v>49.53844891330381</v>
      </c>
      <c r="O63" s="83">
        <f t="shared" si="1"/>
        <v>548974.68778296106</v>
      </c>
      <c r="P63" s="47" t="str">
        <f t="shared" si="5"/>
        <v/>
      </c>
      <c r="Q63" s="47" t="str">
        <f t="shared" si="6"/>
        <v/>
      </c>
      <c r="R63" s="35"/>
      <c r="S63" s="35"/>
      <c r="T63" s="35"/>
      <c r="U63" s="35"/>
    </row>
    <row r="64" spans="2:21" ht="10" customHeight="1" x14ac:dyDescent="0.55000000000000004">
      <c r="B64" s="87">
        <v>38231</v>
      </c>
      <c r="C64" s="88">
        <v>10823.57</v>
      </c>
      <c r="D64" s="81" t="str">
        <f t="shared" si="2"/>
        <v>2004/9</v>
      </c>
      <c r="E64" s="64">
        <f t="shared" si="8"/>
        <v>10000</v>
      </c>
      <c r="F64" s="67">
        <f t="shared" si="0"/>
        <v>0.92390957881734037</v>
      </c>
      <c r="G64" s="74" t="str">
        <f t="shared" si="3"/>
        <v>2000/01</v>
      </c>
      <c r="H64" s="69" t="str">
        <f t="shared" si="4"/>
        <v>2023/06</v>
      </c>
      <c r="I64" s="84">
        <f>IF(AND(B64&gt;=日経平均!$C$2,B64&lt;日経平均!$D$3),E64,0)</f>
        <v>10000</v>
      </c>
      <c r="J64" s="84">
        <f t="shared" si="7"/>
        <v>570000</v>
      </c>
      <c r="K64" s="84">
        <f>IF(AND(B64&gt;=日経平均!$C$2,B64&lt;日経平均!$D$3),J64,NA())</f>
        <v>570000</v>
      </c>
      <c r="L64" s="63">
        <f>IF(AND(B64&gt;=日経平均!$C$2,B64&lt;=日経平均!$D$3),F64,0)</f>
        <v>0.92390957881734037</v>
      </c>
      <c r="M64" s="76">
        <f>L64+M63</f>
        <v>50.462358492121147</v>
      </c>
      <c r="N64" s="95">
        <f>IF(AND(B64&gt;=日経平均!$C$2,B64&lt;日経平均!$D$3),M64,0)</f>
        <v>50.462358492121147</v>
      </c>
      <c r="O64" s="83">
        <f t="shared" si="1"/>
        <v>546182.8695045677</v>
      </c>
      <c r="P64" s="47" t="str">
        <f t="shared" si="5"/>
        <v/>
      </c>
      <c r="Q64" s="47" t="str">
        <f t="shared" si="6"/>
        <v/>
      </c>
      <c r="R64" s="35"/>
      <c r="S64" s="35"/>
      <c r="T64" s="35"/>
      <c r="U64" s="35"/>
    </row>
    <row r="65" spans="2:21" ht="10" customHeight="1" x14ac:dyDescent="0.55000000000000004">
      <c r="B65" s="87">
        <v>38261</v>
      </c>
      <c r="C65" s="88">
        <v>10771.42</v>
      </c>
      <c r="D65" s="81" t="str">
        <f t="shared" si="2"/>
        <v>2004/10</v>
      </c>
      <c r="E65" s="64">
        <f t="shared" si="8"/>
        <v>10000</v>
      </c>
      <c r="F65" s="67">
        <f t="shared" si="0"/>
        <v>0.92838270163079706</v>
      </c>
      <c r="G65" s="74" t="str">
        <f t="shared" si="3"/>
        <v>2000/01</v>
      </c>
      <c r="H65" s="69" t="str">
        <f t="shared" si="4"/>
        <v>2023/06</v>
      </c>
      <c r="I65" s="84">
        <f>IF(AND(B65&gt;=日経平均!$C$2,B65&lt;日経平均!$D$3),E65,0)</f>
        <v>10000</v>
      </c>
      <c r="J65" s="84">
        <f t="shared" si="7"/>
        <v>580000</v>
      </c>
      <c r="K65" s="84">
        <f>IF(AND(B65&gt;=日経平均!$C$2,B65&lt;日経平均!$D$3),J65,NA())</f>
        <v>580000</v>
      </c>
      <c r="L65" s="63">
        <f>IF(AND(B65&gt;=日経平均!$C$2,B65&lt;=日経平均!$D$3),F65,0)</f>
        <v>0.92838270163079706</v>
      </c>
      <c r="M65" s="76">
        <f>IFERROR(L65+M64,"")</f>
        <v>51.390741193751943</v>
      </c>
      <c r="N65" s="95">
        <f>IF(AND(B65&gt;=日経平均!$C$2,B65&lt;日経平均!$D$3),M65,0)</f>
        <v>51.390741193751943</v>
      </c>
      <c r="O65" s="83">
        <f t="shared" si="1"/>
        <v>553551.25750920351</v>
      </c>
      <c r="P65" s="47" t="str">
        <f t="shared" si="5"/>
        <v/>
      </c>
      <c r="Q65" s="47" t="str">
        <f t="shared" si="6"/>
        <v/>
      </c>
      <c r="R65" s="35"/>
      <c r="S65" s="35"/>
      <c r="T65" s="35"/>
      <c r="U65" s="35"/>
    </row>
    <row r="66" spans="2:21" ht="10" customHeight="1" x14ac:dyDescent="0.55000000000000004">
      <c r="B66" s="87">
        <v>38292</v>
      </c>
      <c r="C66" s="88">
        <v>10899.25</v>
      </c>
      <c r="D66" s="81" t="str">
        <f t="shared" si="2"/>
        <v>2004/11</v>
      </c>
      <c r="E66" s="64">
        <f t="shared" si="8"/>
        <v>10000</v>
      </c>
      <c r="F66" s="67">
        <f t="shared" si="0"/>
        <v>0.91749432300387646</v>
      </c>
      <c r="G66" s="74" t="str">
        <f t="shared" si="3"/>
        <v>2000/01</v>
      </c>
      <c r="H66" s="69" t="str">
        <f t="shared" si="4"/>
        <v>2023/06</v>
      </c>
      <c r="I66" s="84">
        <f>IF(AND(B66&gt;=日経平均!$C$2,B66&lt;日経平均!$D$3),E66,0)</f>
        <v>10000</v>
      </c>
      <c r="J66" s="84">
        <f t="shared" si="7"/>
        <v>590000</v>
      </c>
      <c r="K66" s="84">
        <f>IF(AND(B66&gt;=日経平均!$C$2,B66&lt;日経平均!$D$3),J66,NA())</f>
        <v>590000</v>
      </c>
      <c r="L66" s="63">
        <f>IF(AND(B66&gt;=日経平均!$C$2,B66&lt;=日経平均!$D$3),F66,0)</f>
        <v>0.91749432300387646</v>
      </c>
      <c r="M66" s="76">
        <f>L66+M65</f>
        <v>52.308235516755822</v>
      </c>
      <c r="N66" s="95">
        <f>IF(AND(B66&gt;=日経平均!$C$2,B66&lt;日経平均!$D$3),M66,0)</f>
        <v>52.308235516755822</v>
      </c>
      <c r="O66" s="83">
        <f t="shared" si="1"/>
        <v>570120.53595600091</v>
      </c>
      <c r="P66" s="47" t="str">
        <f t="shared" si="5"/>
        <v/>
      </c>
      <c r="Q66" s="47" t="str">
        <f t="shared" si="6"/>
        <v/>
      </c>
      <c r="R66" s="35"/>
      <c r="S66" s="35"/>
      <c r="T66" s="35"/>
      <c r="U66" s="35"/>
    </row>
    <row r="67" spans="2:21" ht="10" customHeight="1" x14ac:dyDescent="0.55000000000000004">
      <c r="B67" s="87">
        <v>38322</v>
      </c>
      <c r="C67" s="88">
        <v>11488.76</v>
      </c>
      <c r="D67" s="81" t="str">
        <f t="shared" si="2"/>
        <v>2004/12</v>
      </c>
      <c r="E67" s="64">
        <f t="shared" si="8"/>
        <v>10000</v>
      </c>
      <c r="F67" s="67">
        <f t="shared" si="0"/>
        <v>0.87041595437627728</v>
      </c>
      <c r="G67" s="74" t="str">
        <f t="shared" si="3"/>
        <v>2000/01</v>
      </c>
      <c r="H67" s="69" t="str">
        <f t="shared" si="4"/>
        <v>2023/06</v>
      </c>
      <c r="I67" s="84">
        <f>IF(AND(B67&gt;=日経平均!$C$2,B67&lt;日経平均!$D$3),E67,0)</f>
        <v>10000</v>
      </c>
      <c r="J67" s="84">
        <f t="shared" si="7"/>
        <v>600000</v>
      </c>
      <c r="K67" s="84">
        <f>IF(AND(B67&gt;=日経平均!$C$2,B67&lt;日経平均!$D$3),J67,NA())</f>
        <v>600000</v>
      </c>
      <c r="L67" s="63">
        <f>IF(AND(B67&gt;=日経平均!$C$2,B67&lt;=日経平均!$D$3),F67,0)</f>
        <v>0.87041595437627728</v>
      </c>
      <c r="M67" s="76">
        <f>IFERROR(L67+M66,"")</f>
        <v>53.178651471132099</v>
      </c>
      <c r="N67" s="95">
        <f>IF(AND(B67&gt;=日経平均!$C$2,B67&lt;日経平均!$D$3),M67,0)</f>
        <v>53.178651471132099</v>
      </c>
      <c r="O67" s="83">
        <f t="shared" si="1"/>
        <v>610956.76387548365</v>
      </c>
      <c r="P67" s="47" t="str">
        <f t="shared" si="5"/>
        <v/>
      </c>
      <c r="Q67" s="47" t="str">
        <f t="shared" si="6"/>
        <v/>
      </c>
      <c r="R67" s="35"/>
      <c r="S67" s="35"/>
      <c r="T67" s="35"/>
      <c r="U67" s="35"/>
    </row>
    <row r="68" spans="2:21" ht="10" customHeight="1" x14ac:dyDescent="0.55000000000000004">
      <c r="B68" s="87">
        <v>38353</v>
      </c>
      <c r="C68" s="88">
        <v>11387.59</v>
      </c>
      <c r="D68" s="81" t="str">
        <f t="shared" si="2"/>
        <v>2005/1</v>
      </c>
      <c r="E68" s="64">
        <f t="shared" si="8"/>
        <v>10000</v>
      </c>
      <c r="F68" s="67">
        <f t="shared" si="0"/>
        <v>0.8781489323026207</v>
      </c>
      <c r="G68" s="74" t="str">
        <f t="shared" si="3"/>
        <v>2000/01</v>
      </c>
      <c r="H68" s="69" t="str">
        <f t="shared" si="4"/>
        <v>2023/06</v>
      </c>
      <c r="I68" s="84">
        <f>IF(AND(B68&gt;=日経平均!$C$2,B68&lt;日経平均!$D$3),E68,0)</f>
        <v>10000</v>
      </c>
      <c r="J68" s="84">
        <f t="shared" si="7"/>
        <v>610000</v>
      </c>
      <c r="K68" s="84">
        <f>IF(AND(B68&gt;=日経平均!$C$2,B68&lt;日経平均!$D$3),J68,NA())</f>
        <v>610000</v>
      </c>
      <c r="L68" s="63">
        <f>IF(AND(B68&gt;=日経平均!$C$2,B68&lt;=日経平均!$D$3),F68,0)</f>
        <v>0.8781489323026207</v>
      </c>
      <c r="M68" s="76">
        <f>L68+M67</f>
        <v>54.056800403434721</v>
      </c>
      <c r="N68" s="95">
        <f>IF(AND(B68&gt;=日経平均!$C$2,B68&lt;日経平均!$D$3),M68,0)</f>
        <v>54.056800403434721</v>
      </c>
      <c r="O68" s="83">
        <f t="shared" si="1"/>
        <v>615576.67970614915</v>
      </c>
      <c r="P68" s="47" t="str">
        <f t="shared" si="5"/>
        <v/>
      </c>
      <c r="Q68" s="47" t="str">
        <f t="shared" si="6"/>
        <v/>
      </c>
      <c r="R68" s="35"/>
      <c r="S68" s="35"/>
      <c r="T68" s="35"/>
      <c r="U68" s="35"/>
    </row>
    <row r="69" spans="2:21" ht="10" customHeight="1" x14ac:dyDescent="0.55000000000000004">
      <c r="B69" s="87">
        <v>38384</v>
      </c>
      <c r="C69" s="88">
        <v>11740.6</v>
      </c>
      <c r="D69" s="81" t="str">
        <f t="shared" si="2"/>
        <v>2005/2</v>
      </c>
      <c r="E69" s="64">
        <f t="shared" si="8"/>
        <v>10000</v>
      </c>
      <c r="F69" s="67">
        <f t="shared" si="0"/>
        <v>0.85174522596800839</v>
      </c>
      <c r="G69" s="74" t="str">
        <f t="shared" si="3"/>
        <v>2000/01</v>
      </c>
      <c r="H69" s="69" t="str">
        <f t="shared" si="4"/>
        <v>2023/06</v>
      </c>
      <c r="I69" s="84">
        <f>IF(AND(B69&gt;=日経平均!$C$2,B69&lt;日経平均!$D$3),E69,0)</f>
        <v>10000</v>
      </c>
      <c r="J69" s="84">
        <f t="shared" si="7"/>
        <v>620000</v>
      </c>
      <c r="K69" s="84">
        <f>IF(AND(B69&gt;=日経平均!$C$2,B69&lt;日経平均!$D$3),J69,NA())</f>
        <v>620000</v>
      </c>
      <c r="L69" s="63">
        <f>IF(AND(B69&gt;=日経平均!$C$2,B69&lt;=日経平均!$D$3),F69,0)</f>
        <v>0.85174522596800839</v>
      </c>
      <c r="M69" s="76">
        <f>IFERROR(L69+M68,"")</f>
        <v>54.908545629402731</v>
      </c>
      <c r="N69" s="95">
        <f>IF(AND(B69&gt;=日経平均!$C$2,B69&lt;日経平均!$D$3),M69,0)</f>
        <v>54.908545629402731</v>
      </c>
      <c r="O69" s="83">
        <f t="shared" si="1"/>
        <v>644659.27081656572</v>
      </c>
      <c r="P69" s="47" t="str">
        <f t="shared" si="5"/>
        <v/>
      </c>
      <c r="Q69" s="47" t="str">
        <f t="shared" si="6"/>
        <v/>
      </c>
      <c r="R69" s="35"/>
      <c r="S69" s="35"/>
      <c r="T69" s="35"/>
      <c r="U69" s="35"/>
    </row>
    <row r="70" spans="2:21" ht="10" customHeight="1" x14ac:dyDescent="0.55000000000000004">
      <c r="B70" s="87">
        <v>38412</v>
      </c>
      <c r="C70" s="88">
        <v>11668.95</v>
      </c>
      <c r="D70" s="81" t="str">
        <f t="shared" si="2"/>
        <v>2005/3</v>
      </c>
      <c r="E70" s="64">
        <f t="shared" si="8"/>
        <v>10000</v>
      </c>
      <c r="F70" s="67">
        <f t="shared" si="0"/>
        <v>0.85697513486646182</v>
      </c>
      <c r="G70" s="74" t="str">
        <f t="shared" si="3"/>
        <v>2000/01</v>
      </c>
      <c r="H70" s="69" t="str">
        <f t="shared" si="4"/>
        <v>2023/06</v>
      </c>
      <c r="I70" s="84">
        <f>IF(AND(B70&gt;=日経平均!$C$2,B70&lt;日経平均!$D$3),E70,0)</f>
        <v>10000</v>
      </c>
      <c r="J70" s="84">
        <f t="shared" si="7"/>
        <v>630000</v>
      </c>
      <c r="K70" s="84">
        <f>IF(AND(B70&gt;=日経平均!$C$2,B70&lt;日経平均!$D$3),J70,NA())</f>
        <v>630000</v>
      </c>
      <c r="L70" s="63">
        <f>IF(AND(B70&gt;=日経平均!$C$2,B70&lt;=日経平均!$D$3),F70,0)</f>
        <v>0.85697513486646182</v>
      </c>
      <c r="M70" s="76">
        <f>L70+M69</f>
        <v>55.765520764269191</v>
      </c>
      <c r="N70" s="95">
        <f>IF(AND(B70&gt;=日経平均!$C$2,B70&lt;日経平均!$D$3),M70,0)</f>
        <v>55.765520764269191</v>
      </c>
      <c r="O70" s="83">
        <f t="shared" si="1"/>
        <v>650725.07352221897</v>
      </c>
      <c r="P70" s="47" t="str">
        <f t="shared" si="5"/>
        <v/>
      </c>
      <c r="Q70" s="47" t="str">
        <f t="shared" si="6"/>
        <v/>
      </c>
      <c r="R70" s="35"/>
      <c r="S70" s="35"/>
      <c r="T70" s="35"/>
      <c r="U70" s="35"/>
    </row>
    <row r="71" spans="2:21" ht="10" customHeight="1" x14ac:dyDescent="0.55000000000000004">
      <c r="B71" s="87">
        <v>38443</v>
      </c>
      <c r="C71" s="88">
        <v>11008.9</v>
      </c>
      <c r="D71" s="81" t="str">
        <f t="shared" si="2"/>
        <v>2005/4</v>
      </c>
      <c r="E71" s="64">
        <f t="shared" si="8"/>
        <v>10000</v>
      </c>
      <c r="F71" s="67">
        <f t="shared" si="0"/>
        <v>0.90835596653616624</v>
      </c>
      <c r="G71" s="74" t="str">
        <f t="shared" si="3"/>
        <v>2000/01</v>
      </c>
      <c r="H71" s="69" t="str">
        <f t="shared" si="4"/>
        <v>2023/06</v>
      </c>
      <c r="I71" s="84">
        <f>IF(AND(B71&gt;=日経平均!$C$2,B71&lt;日経平均!$D$3),E71,0)</f>
        <v>10000</v>
      </c>
      <c r="J71" s="84">
        <f t="shared" si="7"/>
        <v>640000</v>
      </c>
      <c r="K71" s="84">
        <f>IF(AND(B71&gt;=日経平均!$C$2,B71&lt;日経平均!$D$3),J71,NA())</f>
        <v>640000</v>
      </c>
      <c r="L71" s="63">
        <f>IF(AND(B71&gt;=日経平均!$C$2,B71&lt;=日経平均!$D$3),F71,0)</f>
        <v>0.90835596653616624</v>
      </c>
      <c r="M71" s="76">
        <f>IFERROR(L71+M70,"")</f>
        <v>56.673876730805354</v>
      </c>
      <c r="N71" s="95">
        <f>IF(AND(B71&gt;=日経平均!$C$2,B71&lt;日経平均!$D$3),M71,0)</f>
        <v>56.673876730805354</v>
      </c>
      <c r="O71" s="83">
        <f t="shared" si="1"/>
        <v>623917.041541763</v>
      </c>
      <c r="P71" s="47" t="str">
        <f t="shared" si="5"/>
        <v/>
      </c>
      <c r="Q71" s="47" t="str">
        <f t="shared" si="6"/>
        <v/>
      </c>
      <c r="R71" s="35"/>
      <c r="S71" s="35"/>
      <c r="T71" s="35"/>
      <c r="U71" s="35"/>
    </row>
    <row r="72" spans="2:21" ht="10" customHeight="1" x14ac:dyDescent="0.55000000000000004">
      <c r="B72" s="87">
        <v>38473</v>
      </c>
      <c r="C72" s="88">
        <v>11276.59</v>
      </c>
      <c r="D72" s="81" t="str">
        <f t="shared" si="2"/>
        <v>2005/5</v>
      </c>
      <c r="E72" s="64">
        <f t="shared" si="8"/>
        <v>10000</v>
      </c>
      <c r="F72" s="67">
        <f t="shared" ref="F72:F135" si="10">E72/C72</f>
        <v>0.88679290459261173</v>
      </c>
      <c r="G72" s="74" t="str">
        <f t="shared" si="3"/>
        <v>2000/01</v>
      </c>
      <c r="H72" s="69" t="str">
        <f t="shared" si="4"/>
        <v>2023/06</v>
      </c>
      <c r="I72" s="84">
        <f>IF(AND(B72&gt;=日経平均!$C$2,B72&lt;日経平均!$D$3),E72,0)</f>
        <v>10000</v>
      </c>
      <c r="J72" s="84">
        <f t="shared" si="7"/>
        <v>650000</v>
      </c>
      <c r="K72" s="84">
        <f>IF(AND(B72&gt;=日経平均!$C$2,B72&lt;日経平均!$D$3),J72,NA())</f>
        <v>650000</v>
      </c>
      <c r="L72" s="63">
        <f>IF(AND(B72&gt;=日経平均!$C$2,B72&lt;=日経平均!$D$3),F72,0)</f>
        <v>0.88679290459261173</v>
      </c>
      <c r="M72" s="76">
        <f>L72+M71</f>
        <v>57.560669635397964</v>
      </c>
      <c r="N72" s="95">
        <f>IF(AND(B72&gt;=日経平均!$C$2,B72&lt;日経平均!$D$3),M72,0)</f>
        <v>57.560669635397964</v>
      </c>
      <c r="O72" s="83">
        <f t="shared" ref="O72:O135" si="11">IF(C72*N72=0,NA(),C72*N72)</f>
        <v>649088.0716038323</v>
      </c>
      <c r="P72" s="47" t="str">
        <f t="shared" si="5"/>
        <v/>
      </c>
      <c r="Q72" s="47" t="str">
        <f t="shared" si="6"/>
        <v/>
      </c>
      <c r="R72" s="35"/>
      <c r="S72" s="35"/>
      <c r="T72" s="35"/>
      <c r="U72" s="35"/>
    </row>
    <row r="73" spans="2:21" ht="10" customHeight="1" x14ac:dyDescent="0.55000000000000004">
      <c r="B73" s="87">
        <v>38504</v>
      </c>
      <c r="C73" s="88">
        <v>11584.01</v>
      </c>
      <c r="D73" s="81" t="str">
        <f t="shared" ref="D73:D136" si="12">TEXT(B73,"yyy/m")</f>
        <v>2005/6</v>
      </c>
      <c r="E73" s="64">
        <f t="shared" si="8"/>
        <v>10000</v>
      </c>
      <c r="F73" s="67">
        <f t="shared" si="10"/>
        <v>0.86325892329167531</v>
      </c>
      <c r="G73" s="74" t="str">
        <f t="shared" ref="G73:G136" si="13">TEXT($C$2,"yyyy/mm")</f>
        <v>2000/01</v>
      </c>
      <c r="H73" s="69" t="str">
        <f t="shared" ref="H73:H136" si="14">TEXT($N$6,"yyyy/mm")</f>
        <v>2023/06</v>
      </c>
      <c r="I73" s="84">
        <f>IF(AND(B73&gt;=日経平均!$C$2,B73&lt;日経平均!$D$3),E73,0)</f>
        <v>10000</v>
      </c>
      <c r="J73" s="84">
        <f t="shared" si="7"/>
        <v>660000</v>
      </c>
      <c r="K73" s="84">
        <f>IF(AND(B73&gt;=日経平均!$C$2,B73&lt;日経平均!$D$3),J73,NA())</f>
        <v>660000</v>
      </c>
      <c r="L73" s="63">
        <f>IF(AND(B73&gt;=日経平均!$C$2,B73&lt;=日経平均!$D$3),F73,0)</f>
        <v>0.86325892329167531</v>
      </c>
      <c r="M73" s="76">
        <f>L73+M72</f>
        <v>58.423928558689639</v>
      </c>
      <c r="N73" s="95">
        <f>IF(AND(B73&gt;=日経平均!$C$2,B73&lt;日経平均!$D$3),M73,0)</f>
        <v>58.423928558689639</v>
      </c>
      <c r="O73" s="83">
        <f t="shared" si="11"/>
        <v>676783.37266314635</v>
      </c>
      <c r="P73" s="47" t="str">
        <f t="shared" ref="P73:P136" si="15">IF(D73=$P$6,N73,"")</f>
        <v/>
      </c>
      <c r="Q73" s="47" t="str">
        <f t="shared" ref="Q73:Q136" si="16">IF(D73=$Q$6,C73,"")</f>
        <v/>
      </c>
      <c r="R73" s="35"/>
      <c r="S73" s="35"/>
      <c r="T73" s="35"/>
      <c r="U73" s="35"/>
    </row>
    <row r="74" spans="2:21" ht="10" customHeight="1" x14ac:dyDescent="0.55000000000000004">
      <c r="B74" s="87">
        <v>38534</v>
      </c>
      <c r="C74" s="88">
        <v>11899.6</v>
      </c>
      <c r="D74" s="81" t="str">
        <f t="shared" si="12"/>
        <v>2005/7</v>
      </c>
      <c r="E74" s="64">
        <f t="shared" si="8"/>
        <v>10000</v>
      </c>
      <c r="F74" s="67">
        <f t="shared" si="10"/>
        <v>0.84036438199603347</v>
      </c>
      <c r="G74" s="74" t="str">
        <f t="shared" si="13"/>
        <v>2000/01</v>
      </c>
      <c r="H74" s="69" t="str">
        <f t="shared" si="14"/>
        <v>2023/06</v>
      </c>
      <c r="I74" s="84">
        <f>IF(AND(B74&gt;=日経平均!$C$2,B74&lt;日経平均!$D$3),E74,0)</f>
        <v>10000</v>
      </c>
      <c r="J74" s="84">
        <f t="shared" ref="J74:J137" si="17">I73+J73</f>
        <v>670000</v>
      </c>
      <c r="K74" s="84">
        <f>IF(AND(B74&gt;=日経平均!$C$2,B74&lt;日経平均!$D$3),J74,NA())</f>
        <v>670000</v>
      </c>
      <c r="L74" s="63">
        <f>IF(AND(B74&gt;=日経平均!$C$2,B74&lt;=日経平均!$D$3),F74,0)</f>
        <v>0.84036438199603347</v>
      </c>
      <c r="M74" s="76">
        <f>IFERROR(L74+M73,"")</f>
        <v>59.264292940685671</v>
      </c>
      <c r="N74" s="95">
        <f>IF(AND(B74&gt;=日経平均!$C$2,B74&lt;日経平均!$D$3),M74,0)</f>
        <v>59.264292940685671</v>
      </c>
      <c r="O74" s="83">
        <f t="shared" si="11"/>
        <v>705221.38027698325</v>
      </c>
      <c r="P74" s="47" t="str">
        <f t="shared" si="15"/>
        <v/>
      </c>
      <c r="Q74" s="47" t="str">
        <f t="shared" si="16"/>
        <v/>
      </c>
      <c r="R74" s="35"/>
      <c r="S74" s="35"/>
      <c r="T74" s="35"/>
      <c r="U74" s="35"/>
    </row>
    <row r="75" spans="2:21" ht="10" customHeight="1" x14ac:dyDescent="0.55000000000000004">
      <c r="B75" s="87">
        <v>38565</v>
      </c>
      <c r="C75" s="88">
        <v>12413.6</v>
      </c>
      <c r="D75" s="81" t="str">
        <f t="shared" si="12"/>
        <v>2005/8</v>
      </c>
      <c r="E75" s="64">
        <f t="shared" ref="E75:E138" si="18">E74</f>
        <v>10000</v>
      </c>
      <c r="F75" s="67">
        <f t="shared" si="10"/>
        <v>0.8055680866146806</v>
      </c>
      <c r="G75" s="74" t="str">
        <f t="shared" si="13"/>
        <v>2000/01</v>
      </c>
      <c r="H75" s="69" t="str">
        <f t="shared" si="14"/>
        <v>2023/06</v>
      </c>
      <c r="I75" s="84">
        <f>IF(AND(B75&gt;=日経平均!$C$2,B75&lt;日経平均!$D$3),E75,0)</f>
        <v>10000</v>
      </c>
      <c r="J75" s="84">
        <f t="shared" si="17"/>
        <v>680000</v>
      </c>
      <c r="K75" s="84">
        <f>IF(AND(B75&gt;=日経平均!$C$2,B75&lt;日経平均!$D$3),J75,NA())</f>
        <v>680000</v>
      </c>
      <c r="L75" s="63">
        <f>IF(AND(B75&gt;=日経平均!$C$2,B75&lt;=日経平均!$D$3),F75,0)</f>
        <v>0.8055680866146806</v>
      </c>
      <c r="M75" s="76">
        <f>L75+M74</f>
        <v>60.069861027300348</v>
      </c>
      <c r="N75" s="95">
        <f>IF(AND(B75&gt;=日経平均!$C$2,B75&lt;日経平均!$D$3),M75,0)</f>
        <v>60.069861027300348</v>
      </c>
      <c r="O75" s="83">
        <f t="shared" si="11"/>
        <v>745683.22684849566</v>
      </c>
      <c r="P75" s="47" t="str">
        <f t="shared" si="15"/>
        <v/>
      </c>
      <c r="Q75" s="47" t="str">
        <f t="shared" si="16"/>
        <v/>
      </c>
      <c r="R75" s="35"/>
      <c r="S75" s="35"/>
      <c r="T75" s="35"/>
      <c r="U75" s="35"/>
    </row>
    <row r="76" spans="2:21" ht="10" customHeight="1" x14ac:dyDescent="0.55000000000000004">
      <c r="B76" s="87">
        <v>38596</v>
      </c>
      <c r="C76" s="88">
        <v>13574.3</v>
      </c>
      <c r="D76" s="81" t="str">
        <f t="shared" si="12"/>
        <v>2005/9</v>
      </c>
      <c r="E76" s="64">
        <f t="shared" si="18"/>
        <v>10000</v>
      </c>
      <c r="F76" s="67">
        <f t="shared" si="10"/>
        <v>0.73668623796438859</v>
      </c>
      <c r="G76" s="74" t="str">
        <f t="shared" si="13"/>
        <v>2000/01</v>
      </c>
      <c r="H76" s="69" t="str">
        <f t="shared" si="14"/>
        <v>2023/06</v>
      </c>
      <c r="I76" s="84">
        <f>IF(AND(B76&gt;=日経平均!$C$2,B76&lt;日経平均!$D$3),E76,0)</f>
        <v>10000</v>
      </c>
      <c r="J76" s="84">
        <f t="shared" si="17"/>
        <v>690000</v>
      </c>
      <c r="K76" s="84">
        <f>IF(AND(B76&gt;=日経平均!$C$2,B76&lt;日経平均!$D$3),J76,NA())</f>
        <v>690000</v>
      </c>
      <c r="L76" s="63">
        <f>IF(AND(B76&gt;=日経平均!$C$2,B76&lt;=日経平均!$D$3),F76,0)</f>
        <v>0.73668623796438859</v>
      </c>
      <c r="M76" s="76">
        <f>IFERROR(L76+M75,"")</f>
        <v>60.80654726526474</v>
      </c>
      <c r="N76" s="95">
        <f>IF(AND(B76&gt;=日経平均!$C$2,B76&lt;日経平均!$D$3),M76,0)</f>
        <v>60.80654726526474</v>
      </c>
      <c r="O76" s="83">
        <f t="shared" si="11"/>
        <v>825406.31454288308</v>
      </c>
      <c r="P76" s="47" t="str">
        <f t="shared" si="15"/>
        <v/>
      </c>
      <c r="Q76" s="47" t="str">
        <f t="shared" si="16"/>
        <v/>
      </c>
      <c r="R76" s="35"/>
      <c r="S76" s="35"/>
      <c r="T76" s="35"/>
      <c r="U76" s="35"/>
    </row>
    <row r="77" spans="2:21" ht="10" customHeight="1" x14ac:dyDescent="0.55000000000000004">
      <c r="B77" s="87">
        <v>38626</v>
      </c>
      <c r="C77" s="88">
        <v>13606.5</v>
      </c>
      <c r="D77" s="81" t="str">
        <f t="shared" si="12"/>
        <v>2005/10</v>
      </c>
      <c r="E77" s="64">
        <f t="shared" si="18"/>
        <v>10000</v>
      </c>
      <c r="F77" s="67">
        <f t="shared" si="10"/>
        <v>0.73494285819277549</v>
      </c>
      <c r="G77" s="74" t="str">
        <f t="shared" si="13"/>
        <v>2000/01</v>
      </c>
      <c r="H77" s="69" t="str">
        <f t="shared" si="14"/>
        <v>2023/06</v>
      </c>
      <c r="I77" s="84">
        <f>IF(AND(B77&gt;=日経平均!$C$2,B77&lt;日経平均!$D$3),E77,0)</f>
        <v>10000</v>
      </c>
      <c r="J77" s="84">
        <f t="shared" si="17"/>
        <v>700000</v>
      </c>
      <c r="K77" s="84">
        <f>IF(AND(B77&gt;=日経平均!$C$2,B77&lt;日経平均!$D$3),J77,NA())</f>
        <v>700000</v>
      </c>
      <c r="L77" s="63">
        <f>IF(AND(B77&gt;=日経平均!$C$2,B77&lt;=日経平均!$D$3),F77,0)</f>
        <v>0.73494285819277549</v>
      </c>
      <c r="M77" s="76">
        <f>L77+M76</f>
        <v>61.541490123457514</v>
      </c>
      <c r="N77" s="95">
        <f>IF(AND(B77&gt;=日経平均!$C$2,B77&lt;日経平均!$D$3),M77,0)</f>
        <v>61.541490123457514</v>
      </c>
      <c r="O77" s="83">
        <f t="shared" si="11"/>
        <v>837364.2853648247</v>
      </c>
      <c r="P77" s="47" t="str">
        <f t="shared" si="15"/>
        <v/>
      </c>
      <c r="Q77" s="47" t="str">
        <f t="shared" si="16"/>
        <v/>
      </c>
      <c r="R77" s="35"/>
      <c r="S77" s="35"/>
      <c r="T77" s="35"/>
      <c r="U77" s="35"/>
    </row>
    <row r="78" spans="2:21" ht="10" customHeight="1" x14ac:dyDescent="0.55000000000000004">
      <c r="B78" s="87">
        <v>38657</v>
      </c>
      <c r="C78" s="88">
        <v>14872.15</v>
      </c>
      <c r="D78" s="81" t="str">
        <f t="shared" si="12"/>
        <v>2005/11</v>
      </c>
      <c r="E78" s="64">
        <f t="shared" si="18"/>
        <v>10000</v>
      </c>
      <c r="F78" s="67">
        <f t="shared" si="10"/>
        <v>0.67239773670921821</v>
      </c>
      <c r="G78" s="74" t="str">
        <f t="shared" si="13"/>
        <v>2000/01</v>
      </c>
      <c r="H78" s="69" t="str">
        <f t="shared" si="14"/>
        <v>2023/06</v>
      </c>
      <c r="I78" s="84">
        <f>IF(AND(B78&gt;=日経平均!$C$2,B78&lt;日経平均!$D$3),E78,0)</f>
        <v>10000</v>
      </c>
      <c r="J78" s="84">
        <f t="shared" si="17"/>
        <v>710000</v>
      </c>
      <c r="K78" s="84">
        <f>IF(AND(B78&gt;=日経平均!$C$2,B78&lt;日経平均!$D$3),J78,NA())</f>
        <v>710000</v>
      </c>
      <c r="L78" s="63">
        <f>IF(AND(B78&gt;=日経平均!$C$2,B78&lt;=日経平均!$D$3),F78,0)</f>
        <v>0.67239773670921821</v>
      </c>
      <c r="M78" s="76">
        <f>IFERROR(L78+M77,"")</f>
        <v>62.213887860166736</v>
      </c>
      <c r="N78" s="95">
        <f>IF(AND(B78&gt;=日経平均!$C$2,B78&lt;日経平均!$D$3),M78,0)</f>
        <v>62.213887860166736</v>
      </c>
      <c r="O78" s="83">
        <f t="shared" si="11"/>
        <v>925254.27233957872</v>
      </c>
      <c r="P78" s="47" t="str">
        <f t="shared" si="15"/>
        <v/>
      </c>
      <c r="Q78" s="47" t="str">
        <f t="shared" si="16"/>
        <v/>
      </c>
      <c r="R78" s="35"/>
      <c r="S78" s="35"/>
      <c r="T78" s="35"/>
      <c r="U78" s="35"/>
    </row>
    <row r="79" spans="2:21" ht="10" customHeight="1" x14ac:dyDescent="0.55000000000000004">
      <c r="B79" s="87">
        <v>38687</v>
      </c>
      <c r="C79" s="88">
        <v>16111.43</v>
      </c>
      <c r="D79" s="81" t="str">
        <f t="shared" si="12"/>
        <v>2005/12</v>
      </c>
      <c r="E79" s="64">
        <f t="shared" si="18"/>
        <v>10000</v>
      </c>
      <c r="F79" s="67">
        <f t="shared" si="10"/>
        <v>0.62067737004102053</v>
      </c>
      <c r="G79" s="74" t="str">
        <f t="shared" si="13"/>
        <v>2000/01</v>
      </c>
      <c r="H79" s="69" t="str">
        <f t="shared" si="14"/>
        <v>2023/06</v>
      </c>
      <c r="I79" s="84">
        <f>IF(AND(B79&gt;=日経平均!$C$2,B79&lt;日経平均!$D$3),E79,0)</f>
        <v>10000</v>
      </c>
      <c r="J79" s="84">
        <f t="shared" si="17"/>
        <v>720000</v>
      </c>
      <c r="K79" s="84">
        <f>IF(AND(B79&gt;=日経平均!$C$2,B79&lt;日経平均!$D$3),J79,NA())</f>
        <v>720000</v>
      </c>
      <c r="L79" s="63">
        <f>IF(AND(B79&gt;=日経平均!$C$2,B79&lt;=日経平均!$D$3),F79,0)</f>
        <v>0.62067737004102053</v>
      </c>
      <c r="M79" s="76">
        <f>L79+M78</f>
        <v>62.834565230207758</v>
      </c>
      <c r="N79" s="95">
        <f>IF(AND(B79&gt;=日経平均!$C$2,B79&lt;日経平均!$D$3),M79,0)</f>
        <v>62.834565230207758</v>
      </c>
      <c r="O79" s="83">
        <f t="shared" si="11"/>
        <v>1012354.6992869262</v>
      </c>
      <c r="P79" s="47" t="str">
        <f t="shared" si="15"/>
        <v/>
      </c>
      <c r="Q79" s="47" t="str">
        <f t="shared" si="16"/>
        <v/>
      </c>
      <c r="R79" s="35"/>
      <c r="S79" s="35"/>
      <c r="T79" s="35"/>
      <c r="U79" s="35"/>
    </row>
    <row r="80" spans="2:21" ht="10" customHeight="1" x14ac:dyDescent="0.55000000000000004">
      <c r="B80" s="87">
        <v>38718</v>
      </c>
      <c r="C80" s="88">
        <v>16649.82</v>
      </c>
      <c r="D80" s="81" t="str">
        <f t="shared" si="12"/>
        <v>2006/1</v>
      </c>
      <c r="E80" s="64">
        <f t="shared" si="18"/>
        <v>10000</v>
      </c>
      <c r="F80" s="67">
        <f t="shared" si="10"/>
        <v>0.60060709365026166</v>
      </c>
      <c r="G80" s="74" t="str">
        <f t="shared" si="13"/>
        <v>2000/01</v>
      </c>
      <c r="H80" s="69" t="str">
        <f t="shared" si="14"/>
        <v>2023/06</v>
      </c>
      <c r="I80" s="84">
        <f>IF(AND(B80&gt;=日経平均!$C$2,B80&lt;日経平均!$D$3),E80,0)</f>
        <v>10000</v>
      </c>
      <c r="J80" s="84">
        <f t="shared" si="17"/>
        <v>730000</v>
      </c>
      <c r="K80" s="84">
        <f>IF(AND(B80&gt;=日経平均!$C$2,B80&lt;日経平均!$D$3),J80,NA())</f>
        <v>730000</v>
      </c>
      <c r="L80" s="63">
        <f>IF(AND(B80&gt;=日経平均!$C$2,B80&lt;=日経平均!$D$3),F80,0)</f>
        <v>0.60060709365026166</v>
      </c>
      <c r="M80" s="76">
        <f>IFERROR(L80+M79,"")</f>
        <v>63.435172323858019</v>
      </c>
      <c r="N80" s="95">
        <f>IF(AND(B80&gt;=日経平均!$C$2,B80&lt;日経平均!$D$3),M80,0)</f>
        <v>63.435172323858019</v>
      </c>
      <c r="O80" s="83">
        <f t="shared" si="11"/>
        <v>1056184.2008612177</v>
      </c>
      <c r="P80" s="47" t="str">
        <f t="shared" si="15"/>
        <v/>
      </c>
      <c r="Q80" s="47" t="str">
        <f t="shared" si="16"/>
        <v/>
      </c>
      <c r="R80" s="35"/>
      <c r="S80" s="35"/>
      <c r="T80" s="35"/>
      <c r="U80" s="35"/>
    </row>
    <row r="81" spans="2:21" ht="10" customHeight="1" x14ac:dyDescent="0.55000000000000004">
      <c r="B81" s="87">
        <v>38749</v>
      </c>
      <c r="C81" s="88">
        <v>16205.43</v>
      </c>
      <c r="D81" s="81" t="str">
        <f t="shared" si="12"/>
        <v>2006/2</v>
      </c>
      <c r="E81" s="64">
        <f t="shared" si="18"/>
        <v>10000</v>
      </c>
      <c r="F81" s="67">
        <f t="shared" si="10"/>
        <v>0.61707711551004818</v>
      </c>
      <c r="G81" s="74" t="str">
        <f t="shared" si="13"/>
        <v>2000/01</v>
      </c>
      <c r="H81" s="69" t="str">
        <f t="shared" si="14"/>
        <v>2023/06</v>
      </c>
      <c r="I81" s="84">
        <f>IF(AND(B81&gt;=日経平均!$C$2,B81&lt;日経平均!$D$3),E81,0)</f>
        <v>10000</v>
      </c>
      <c r="J81" s="84">
        <f t="shared" si="17"/>
        <v>740000</v>
      </c>
      <c r="K81" s="84">
        <f>IF(AND(B81&gt;=日経平均!$C$2,B81&lt;日経平均!$D$3),J81,NA())</f>
        <v>740000</v>
      </c>
      <c r="L81" s="63">
        <f>IF(AND(B81&gt;=日経平均!$C$2,B81&lt;=日経平均!$D$3),F81,0)</f>
        <v>0.61707711551004818</v>
      </c>
      <c r="M81" s="76">
        <f>L81+M80</f>
        <v>64.052249439368069</v>
      </c>
      <c r="N81" s="95">
        <f>IF(AND(B81&gt;=日経平均!$C$2,B81&lt;日経平均!$D$3),M81,0)</f>
        <v>64.052249439368069</v>
      </c>
      <c r="O81" s="83">
        <f t="shared" si="11"/>
        <v>1037994.2446322185</v>
      </c>
      <c r="P81" s="47" t="str">
        <f t="shared" si="15"/>
        <v/>
      </c>
      <c r="Q81" s="47" t="str">
        <f t="shared" si="16"/>
        <v/>
      </c>
      <c r="R81" s="35"/>
      <c r="S81" s="35"/>
      <c r="T81" s="35"/>
      <c r="U81" s="35"/>
    </row>
    <row r="82" spans="2:21" ht="10" customHeight="1" x14ac:dyDescent="0.55000000000000004">
      <c r="B82" s="87">
        <v>38777</v>
      </c>
      <c r="C82" s="88">
        <v>17059.66</v>
      </c>
      <c r="D82" s="81" t="str">
        <f t="shared" si="12"/>
        <v>2006/3</v>
      </c>
      <c r="E82" s="64">
        <f t="shared" si="18"/>
        <v>10000</v>
      </c>
      <c r="F82" s="67">
        <f t="shared" si="10"/>
        <v>0.58617815360915748</v>
      </c>
      <c r="G82" s="74" t="str">
        <f t="shared" si="13"/>
        <v>2000/01</v>
      </c>
      <c r="H82" s="69" t="str">
        <f t="shared" si="14"/>
        <v>2023/06</v>
      </c>
      <c r="I82" s="84">
        <f>IF(AND(B82&gt;=日経平均!$C$2,B82&lt;日経平均!$D$3),E82,0)</f>
        <v>10000</v>
      </c>
      <c r="J82" s="84">
        <f t="shared" si="17"/>
        <v>750000</v>
      </c>
      <c r="K82" s="84">
        <f>IF(AND(B82&gt;=日経平均!$C$2,B82&lt;日経平均!$D$3),J82,NA())</f>
        <v>750000</v>
      </c>
      <c r="L82" s="63">
        <f>IF(AND(B82&gt;=日経平均!$C$2,B82&lt;=日経平均!$D$3),F82,0)</f>
        <v>0.58617815360915748</v>
      </c>
      <c r="M82" s="76">
        <f>IFERROR(L82+M81,"")</f>
        <v>64.638427592977223</v>
      </c>
      <c r="N82" s="95">
        <f>IF(AND(B82&gt;=日経平均!$C$2,B82&lt;日経平均!$D$3),M82,0)</f>
        <v>64.638427592977223</v>
      </c>
      <c r="O82" s="83">
        <f t="shared" si="11"/>
        <v>1102709.5976708098</v>
      </c>
      <c r="P82" s="47" t="str">
        <f t="shared" si="15"/>
        <v/>
      </c>
      <c r="Q82" s="47" t="str">
        <f t="shared" si="16"/>
        <v/>
      </c>
      <c r="R82" s="35"/>
      <c r="S82" s="35"/>
      <c r="T82" s="35"/>
      <c r="U82" s="35"/>
    </row>
    <row r="83" spans="2:21" ht="10" customHeight="1" x14ac:dyDescent="0.55000000000000004">
      <c r="B83" s="87">
        <v>38808</v>
      </c>
      <c r="C83" s="88">
        <v>16906.23</v>
      </c>
      <c r="D83" s="81" t="str">
        <f t="shared" si="12"/>
        <v>2006/4</v>
      </c>
      <c r="E83" s="64">
        <f t="shared" si="18"/>
        <v>10000</v>
      </c>
      <c r="F83" s="67">
        <f t="shared" si="10"/>
        <v>0.59149792709551452</v>
      </c>
      <c r="G83" s="74" t="str">
        <f t="shared" si="13"/>
        <v>2000/01</v>
      </c>
      <c r="H83" s="69" t="str">
        <f t="shared" si="14"/>
        <v>2023/06</v>
      </c>
      <c r="I83" s="84">
        <f>IF(AND(B83&gt;=日経平均!$C$2,B83&lt;日経平均!$D$3),E83,0)</f>
        <v>10000</v>
      </c>
      <c r="J83" s="84">
        <f t="shared" si="17"/>
        <v>760000</v>
      </c>
      <c r="K83" s="84">
        <f>IF(AND(B83&gt;=日経平均!$C$2,B83&lt;日経平均!$D$3),J83,NA())</f>
        <v>760000</v>
      </c>
      <c r="L83" s="63">
        <f>IF(AND(B83&gt;=日経平均!$C$2,B83&lt;=日経平均!$D$3),F83,0)</f>
        <v>0.59149792709551452</v>
      </c>
      <c r="M83" s="76">
        <f>L83+M82</f>
        <v>65.22992552007274</v>
      </c>
      <c r="N83" s="95">
        <f>IF(AND(B83&gt;=日経平均!$C$2,B83&lt;日経平均!$D$3),M83,0)</f>
        <v>65.22992552007274</v>
      </c>
      <c r="O83" s="83">
        <f t="shared" si="11"/>
        <v>1102792.1237252194</v>
      </c>
      <c r="P83" s="47" t="str">
        <f t="shared" si="15"/>
        <v/>
      </c>
      <c r="Q83" s="47" t="str">
        <f t="shared" si="16"/>
        <v/>
      </c>
      <c r="R83" s="35"/>
      <c r="S83" s="35"/>
      <c r="T83" s="35"/>
      <c r="U83" s="35"/>
    </row>
    <row r="84" spans="2:21" ht="10" customHeight="1" x14ac:dyDescent="0.55000000000000004">
      <c r="B84" s="87">
        <v>38838</v>
      </c>
      <c r="C84" s="88">
        <v>15467.33</v>
      </c>
      <c r="D84" s="81" t="str">
        <f t="shared" si="12"/>
        <v>2006/5</v>
      </c>
      <c r="E84" s="64">
        <f t="shared" si="18"/>
        <v>10000</v>
      </c>
      <c r="F84" s="67">
        <f t="shared" si="10"/>
        <v>0.64652399606137578</v>
      </c>
      <c r="G84" s="74" t="str">
        <f t="shared" si="13"/>
        <v>2000/01</v>
      </c>
      <c r="H84" s="69" t="str">
        <f t="shared" si="14"/>
        <v>2023/06</v>
      </c>
      <c r="I84" s="84">
        <f>IF(AND(B84&gt;=日経平均!$C$2,B84&lt;日経平均!$D$3),E84,0)</f>
        <v>10000</v>
      </c>
      <c r="J84" s="84">
        <f t="shared" si="17"/>
        <v>770000</v>
      </c>
      <c r="K84" s="84">
        <f>IF(AND(B84&gt;=日経平均!$C$2,B84&lt;日経平均!$D$3),J84,NA())</f>
        <v>770000</v>
      </c>
      <c r="L84" s="63">
        <f>IF(AND(B84&gt;=日経平均!$C$2,B84&lt;=日経平均!$D$3),F84,0)</f>
        <v>0.64652399606137578</v>
      </c>
      <c r="M84" s="76">
        <f>L84+M83</f>
        <v>65.876449516134116</v>
      </c>
      <c r="N84" s="95">
        <f>IF(AND(B84&gt;=日経平均!$C$2,B84&lt;日経平均!$D$3),M84,0)</f>
        <v>65.876449516134116</v>
      </c>
      <c r="O84" s="83">
        <f t="shared" si="11"/>
        <v>1018932.7838943867</v>
      </c>
      <c r="P84" s="47" t="str">
        <f t="shared" si="15"/>
        <v/>
      </c>
      <c r="Q84" s="47" t="str">
        <f t="shared" si="16"/>
        <v/>
      </c>
      <c r="R84" s="35"/>
      <c r="S84" s="35"/>
      <c r="T84" s="35"/>
      <c r="U84" s="35"/>
    </row>
    <row r="85" spans="2:21" ht="10" customHeight="1" x14ac:dyDescent="0.55000000000000004">
      <c r="B85" s="87">
        <v>38869</v>
      </c>
      <c r="C85" s="88">
        <v>15505.18</v>
      </c>
      <c r="D85" s="81" t="str">
        <f t="shared" si="12"/>
        <v>2006/6</v>
      </c>
      <c r="E85" s="64">
        <f t="shared" si="18"/>
        <v>10000</v>
      </c>
      <c r="F85" s="67">
        <f t="shared" si="10"/>
        <v>0.6449457536126636</v>
      </c>
      <c r="G85" s="74" t="str">
        <f t="shared" si="13"/>
        <v>2000/01</v>
      </c>
      <c r="H85" s="69" t="str">
        <f t="shared" si="14"/>
        <v>2023/06</v>
      </c>
      <c r="I85" s="84">
        <f>IF(AND(B85&gt;=日経平均!$C$2,B85&lt;日経平均!$D$3),E85,0)</f>
        <v>10000</v>
      </c>
      <c r="J85" s="84">
        <f t="shared" si="17"/>
        <v>780000</v>
      </c>
      <c r="K85" s="84">
        <f>IF(AND(B85&gt;=日経平均!$C$2,B85&lt;日経平均!$D$3),J85,NA())</f>
        <v>780000</v>
      </c>
      <c r="L85" s="63">
        <f>IF(AND(B85&gt;=日経平均!$C$2,B85&lt;=日経平均!$D$3),F85,0)</f>
        <v>0.6449457536126636</v>
      </c>
      <c r="M85" s="76">
        <f>IFERROR(L85+M84,"")</f>
        <v>66.521395269746776</v>
      </c>
      <c r="N85" s="95">
        <f>IF(AND(B85&gt;=日経平均!$C$2,B85&lt;日経平均!$D$3),M85,0)</f>
        <v>66.521395269746776</v>
      </c>
      <c r="O85" s="83">
        <f t="shared" si="11"/>
        <v>1031426.2075085724</v>
      </c>
      <c r="P85" s="47" t="str">
        <f t="shared" si="15"/>
        <v/>
      </c>
      <c r="Q85" s="47" t="str">
        <f t="shared" si="16"/>
        <v/>
      </c>
      <c r="R85" s="35"/>
      <c r="S85" s="35"/>
      <c r="T85" s="35"/>
      <c r="U85" s="35"/>
    </row>
    <row r="86" spans="2:21" ht="10" customHeight="1" x14ac:dyDescent="0.55000000000000004">
      <c r="B86" s="87">
        <v>38899</v>
      </c>
      <c r="C86" s="88">
        <v>15456.81</v>
      </c>
      <c r="D86" s="81" t="str">
        <f t="shared" si="12"/>
        <v>2006/7</v>
      </c>
      <c r="E86" s="64">
        <f t="shared" si="18"/>
        <v>10000</v>
      </c>
      <c r="F86" s="67">
        <f t="shared" si="10"/>
        <v>0.64696402427150235</v>
      </c>
      <c r="G86" s="74" t="str">
        <f t="shared" si="13"/>
        <v>2000/01</v>
      </c>
      <c r="H86" s="69" t="str">
        <f t="shared" si="14"/>
        <v>2023/06</v>
      </c>
      <c r="I86" s="84">
        <f>IF(AND(B86&gt;=日経平均!$C$2,B86&lt;日経平均!$D$3),E86,0)</f>
        <v>10000</v>
      </c>
      <c r="J86" s="84">
        <f t="shared" si="17"/>
        <v>790000</v>
      </c>
      <c r="K86" s="84">
        <f>IF(AND(B86&gt;=日経平均!$C$2,B86&lt;日経平均!$D$3),J86,NA())</f>
        <v>790000</v>
      </c>
      <c r="L86" s="63">
        <f>IF(AND(B86&gt;=日経平均!$C$2,B86&lt;=日経平均!$D$3),F86,0)</f>
        <v>0.64696402427150235</v>
      </c>
      <c r="M86" s="76">
        <f>L86+M85</f>
        <v>67.168359294018273</v>
      </c>
      <c r="N86" s="95">
        <f>IF(AND(B86&gt;=日経平均!$C$2,B86&lt;日経平均!$D$3),M86,0)</f>
        <v>67.168359294018273</v>
      </c>
      <c r="O86" s="83">
        <f t="shared" si="11"/>
        <v>1038208.5676193746</v>
      </c>
      <c r="P86" s="47" t="str">
        <f t="shared" si="15"/>
        <v/>
      </c>
      <c r="Q86" s="47" t="str">
        <f t="shared" si="16"/>
        <v/>
      </c>
      <c r="R86" s="35"/>
      <c r="S86" s="35"/>
      <c r="T86" s="35"/>
      <c r="U86" s="35"/>
    </row>
    <row r="87" spans="2:21" ht="10" customHeight="1" x14ac:dyDescent="0.55000000000000004">
      <c r="B87" s="87">
        <v>38930</v>
      </c>
      <c r="C87" s="88">
        <v>16140.76</v>
      </c>
      <c r="D87" s="81" t="str">
        <f t="shared" si="12"/>
        <v>2006/8</v>
      </c>
      <c r="E87" s="64">
        <f t="shared" si="18"/>
        <v>10000</v>
      </c>
      <c r="F87" s="67">
        <f t="shared" si="10"/>
        <v>0.61954951315799256</v>
      </c>
      <c r="G87" s="74" t="str">
        <f t="shared" si="13"/>
        <v>2000/01</v>
      </c>
      <c r="H87" s="69" t="str">
        <f t="shared" si="14"/>
        <v>2023/06</v>
      </c>
      <c r="I87" s="84">
        <f>IF(AND(B87&gt;=日経平均!$C$2,B87&lt;日経平均!$D$3),E87,0)</f>
        <v>10000</v>
      </c>
      <c r="J87" s="84">
        <f t="shared" si="17"/>
        <v>800000</v>
      </c>
      <c r="K87" s="84">
        <f>IF(AND(B87&gt;=日経平均!$C$2,B87&lt;日経平均!$D$3),J87,NA())</f>
        <v>800000</v>
      </c>
      <c r="L87" s="63">
        <f>IF(AND(B87&gt;=日経平均!$C$2,B87&lt;=日経平均!$D$3),F87,0)</f>
        <v>0.61954951315799256</v>
      </c>
      <c r="M87" s="76">
        <f>IFERROR(L87+M86,"")</f>
        <v>67.787908807176265</v>
      </c>
      <c r="N87" s="95">
        <f>IF(AND(B87&gt;=日経平均!$C$2,B87&lt;日経平均!$D$3),M87,0)</f>
        <v>67.787908807176265</v>
      </c>
      <c r="O87" s="83">
        <f t="shared" si="11"/>
        <v>1094148.3669585183</v>
      </c>
      <c r="P87" s="47" t="str">
        <f t="shared" si="15"/>
        <v/>
      </c>
      <c r="Q87" s="47" t="str">
        <f t="shared" si="16"/>
        <v/>
      </c>
      <c r="R87" s="35"/>
      <c r="S87" s="35"/>
      <c r="T87" s="35"/>
      <c r="U87" s="35"/>
    </row>
    <row r="88" spans="2:21" ht="10" customHeight="1" x14ac:dyDescent="0.55000000000000004">
      <c r="B88" s="87">
        <v>38961</v>
      </c>
      <c r="C88" s="88">
        <v>16127.58</v>
      </c>
      <c r="D88" s="81" t="str">
        <f t="shared" si="12"/>
        <v>2006/9</v>
      </c>
      <c r="E88" s="64">
        <f t="shared" si="18"/>
        <v>10000</v>
      </c>
      <c r="F88" s="67">
        <f t="shared" si="10"/>
        <v>0.62005582982691765</v>
      </c>
      <c r="G88" s="74" t="str">
        <f t="shared" si="13"/>
        <v>2000/01</v>
      </c>
      <c r="H88" s="69" t="str">
        <f t="shared" si="14"/>
        <v>2023/06</v>
      </c>
      <c r="I88" s="84">
        <f>IF(AND(B88&gt;=日経平均!$C$2,B88&lt;日経平均!$D$3),E88,0)</f>
        <v>10000</v>
      </c>
      <c r="J88" s="84">
        <f t="shared" si="17"/>
        <v>810000</v>
      </c>
      <c r="K88" s="84">
        <f>IF(AND(B88&gt;=日経平均!$C$2,B88&lt;日経平均!$D$3),J88,NA())</f>
        <v>810000</v>
      </c>
      <c r="L88" s="63">
        <f>IF(AND(B88&gt;=日経平均!$C$2,B88&lt;=日経平均!$D$3),F88,0)</f>
        <v>0.62005582982691765</v>
      </c>
      <c r="M88" s="76">
        <f>L88+M87</f>
        <v>68.40796463700319</v>
      </c>
      <c r="N88" s="95">
        <f>IF(AND(B88&gt;=日経平均!$C$2,B88&lt;日経平均!$D$3),M88,0)</f>
        <v>68.40796463700319</v>
      </c>
      <c r="O88" s="83">
        <f t="shared" si="11"/>
        <v>1103254.9223204399</v>
      </c>
      <c r="P88" s="47" t="str">
        <f t="shared" si="15"/>
        <v/>
      </c>
      <c r="Q88" s="47" t="str">
        <f t="shared" si="16"/>
        <v/>
      </c>
      <c r="R88" s="35"/>
      <c r="S88" s="35"/>
      <c r="T88" s="35"/>
      <c r="U88" s="35"/>
    </row>
    <row r="89" spans="2:21" ht="10" customHeight="1" x14ac:dyDescent="0.55000000000000004">
      <c r="B89" s="87">
        <v>38991</v>
      </c>
      <c r="C89" s="88">
        <v>16399.39</v>
      </c>
      <c r="D89" s="81" t="str">
        <f t="shared" si="12"/>
        <v>2006/10</v>
      </c>
      <c r="E89" s="64">
        <f t="shared" si="18"/>
        <v>10000</v>
      </c>
      <c r="F89" s="67">
        <f t="shared" si="10"/>
        <v>0.6097787783569999</v>
      </c>
      <c r="G89" s="74" t="str">
        <f t="shared" si="13"/>
        <v>2000/01</v>
      </c>
      <c r="H89" s="69" t="str">
        <f t="shared" si="14"/>
        <v>2023/06</v>
      </c>
      <c r="I89" s="84">
        <f>IF(AND(B89&gt;=日経平均!$C$2,B89&lt;日経平均!$D$3),E89,0)</f>
        <v>10000</v>
      </c>
      <c r="J89" s="84">
        <f t="shared" si="17"/>
        <v>820000</v>
      </c>
      <c r="K89" s="84">
        <f>IF(AND(B89&gt;=日経平均!$C$2,B89&lt;日経平均!$D$3),J89,NA())</f>
        <v>820000</v>
      </c>
      <c r="L89" s="63">
        <f>IF(AND(B89&gt;=日経平均!$C$2,B89&lt;=日経平均!$D$3),F89,0)</f>
        <v>0.6097787783569999</v>
      </c>
      <c r="M89" s="76">
        <f>IFERROR(L89+M88,"")</f>
        <v>69.017743415360187</v>
      </c>
      <c r="N89" s="95">
        <f>IF(AND(B89&gt;=日経平均!$C$2,B89&lt;日経平均!$D$3),M89,0)</f>
        <v>69.017743415360187</v>
      </c>
      <c r="O89" s="83">
        <f t="shared" si="11"/>
        <v>1131848.8911884236</v>
      </c>
      <c r="P89" s="47" t="str">
        <f t="shared" si="15"/>
        <v/>
      </c>
      <c r="Q89" s="47" t="str">
        <f t="shared" si="16"/>
        <v/>
      </c>
      <c r="R89" s="35"/>
      <c r="S89" s="35"/>
      <c r="T89" s="35"/>
      <c r="U89" s="35"/>
    </row>
    <row r="90" spans="2:21" ht="10" customHeight="1" x14ac:dyDescent="0.55000000000000004">
      <c r="B90" s="87">
        <v>39022</v>
      </c>
      <c r="C90" s="88">
        <v>16274.33</v>
      </c>
      <c r="D90" s="81" t="str">
        <f t="shared" si="12"/>
        <v>2006/11</v>
      </c>
      <c r="E90" s="64">
        <f t="shared" si="18"/>
        <v>10000</v>
      </c>
      <c r="F90" s="67">
        <f t="shared" si="10"/>
        <v>0.61446462004887448</v>
      </c>
      <c r="G90" s="74" t="str">
        <f t="shared" si="13"/>
        <v>2000/01</v>
      </c>
      <c r="H90" s="69" t="str">
        <f t="shared" si="14"/>
        <v>2023/06</v>
      </c>
      <c r="I90" s="84">
        <f>IF(AND(B90&gt;=日経平均!$C$2,B90&lt;日経平均!$D$3),E90,0)</f>
        <v>10000</v>
      </c>
      <c r="J90" s="84">
        <f t="shared" si="17"/>
        <v>830000</v>
      </c>
      <c r="K90" s="84">
        <f>IF(AND(B90&gt;=日経平均!$C$2,B90&lt;日経平均!$D$3),J90,NA())</f>
        <v>830000</v>
      </c>
      <c r="L90" s="63">
        <f>IF(AND(B90&gt;=日経平均!$C$2,B90&lt;=日経平均!$D$3),F90,0)</f>
        <v>0.61446462004887448</v>
      </c>
      <c r="M90" s="76">
        <f>L90+M89</f>
        <v>69.632208035409064</v>
      </c>
      <c r="N90" s="95">
        <f>IF(AND(B90&gt;=日経平均!$C$2,B90&lt;日経平均!$D$3),M90,0)</f>
        <v>69.632208035409064</v>
      </c>
      <c r="O90" s="83">
        <f t="shared" si="11"/>
        <v>1133217.5321968987</v>
      </c>
      <c r="P90" s="47" t="str">
        <f t="shared" si="15"/>
        <v/>
      </c>
      <c r="Q90" s="47" t="str">
        <f t="shared" si="16"/>
        <v/>
      </c>
      <c r="R90" s="35"/>
      <c r="S90" s="35"/>
      <c r="T90" s="35"/>
      <c r="U90" s="35"/>
    </row>
    <row r="91" spans="2:21" ht="10" customHeight="1" x14ac:dyDescent="0.55000000000000004">
      <c r="B91" s="87">
        <v>39052</v>
      </c>
      <c r="C91" s="88">
        <v>17225.830000000002</v>
      </c>
      <c r="D91" s="81" t="str">
        <f t="shared" si="12"/>
        <v>2006/12</v>
      </c>
      <c r="E91" s="64">
        <f t="shared" si="18"/>
        <v>10000</v>
      </c>
      <c r="F91" s="67">
        <f t="shared" si="10"/>
        <v>0.58052355096967745</v>
      </c>
      <c r="G91" s="74" t="str">
        <f t="shared" si="13"/>
        <v>2000/01</v>
      </c>
      <c r="H91" s="69" t="str">
        <f t="shared" si="14"/>
        <v>2023/06</v>
      </c>
      <c r="I91" s="84">
        <f>IF(AND(B91&gt;=日経平均!$C$2,B91&lt;日経平均!$D$3),E91,0)</f>
        <v>10000</v>
      </c>
      <c r="J91" s="84">
        <f t="shared" si="17"/>
        <v>840000</v>
      </c>
      <c r="K91" s="84">
        <f>IF(AND(B91&gt;=日経平均!$C$2,B91&lt;日経平均!$D$3),J91,NA())</f>
        <v>840000</v>
      </c>
      <c r="L91" s="63">
        <f>IF(AND(B91&gt;=日経平均!$C$2,B91&lt;=日経平均!$D$3),F91,0)</f>
        <v>0.58052355096967745</v>
      </c>
      <c r="M91" s="76">
        <f>IFERROR(L91+M90,"")</f>
        <v>70.212731586378737</v>
      </c>
      <c r="N91" s="95">
        <f>IF(AND(B91&gt;=日経平均!$C$2,B91&lt;日経平均!$D$3),M91,0)</f>
        <v>70.212731586378737</v>
      </c>
      <c r="O91" s="83">
        <f t="shared" si="11"/>
        <v>1209472.5781425906</v>
      </c>
      <c r="P91" s="47" t="str">
        <f t="shared" si="15"/>
        <v/>
      </c>
      <c r="Q91" s="47" t="str">
        <f t="shared" si="16"/>
        <v/>
      </c>
      <c r="R91" s="35"/>
      <c r="S91" s="35"/>
      <c r="T91" s="35"/>
      <c r="U91" s="35"/>
    </row>
    <row r="92" spans="2:21" ht="10" customHeight="1" x14ac:dyDescent="0.55000000000000004">
      <c r="B92" s="87">
        <v>39083</v>
      </c>
      <c r="C92" s="88">
        <v>17383.419999999998</v>
      </c>
      <c r="D92" s="81" t="str">
        <f t="shared" si="12"/>
        <v>2007/1</v>
      </c>
      <c r="E92" s="64">
        <f t="shared" si="18"/>
        <v>10000</v>
      </c>
      <c r="F92" s="67">
        <f t="shared" si="10"/>
        <v>0.57526079448117806</v>
      </c>
      <c r="G92" s="74" t="str">
        <f t="shared" si="13"/>
        <v>2000/01</v>
      </c>
      <c r="H92" s="69" t="str">
        <f t="shared" si="14"/>
        <v>2023/06</v>
      </c>
      <c r="I92" s="84">
        <f>IF(AND(B92&gt;=日経平均!$C$2,B92&lt;日経平均!$D$3),E92,0)</f>
        <v>10000</v>
      </c>
      <c r="J92" s="84">
        <f t="shared" si="17"/>
        <v>850000</v>
      </c>
      <c r="K92" s="84">
        <f>IF(AND(B92&gt;=日経平均!$C$2,B92&lt;日経平均!$D$3),J92,NA())</f>
        <v>850000</v>
      </c>
      <c r="L92" s="63">
        <f>IF(AND(B92&gt;=日経平均!$C$2,B92&lt;=日経平均!$D$3),F92,0)</f>
        <v>0.57526079448117806</v>
      </c>
      <c r="M92" s="76">
        <f>L92+M91</f>
        <v>70.787992380859919</v>
      </c>
      <c r="N92" s="95">
        <f>IF(AND(B92&gt;=日経平均!$C$2,B92&lt;日経平均!$D$3),M92,0)</f>
        <v>70.787992380859919</v>
      </c>
      <c r="O92" s="83">
        <f t="shared" si="11"/>
        <v>1230537.4025132877</v>
      </c>
      <c r="P92" s="47" t="str">
        <f t="shared" si="15"/>
        <v/>
      </c>
      <c r="Q92" s="47" t="str">
        <f t="shared" si="16"/>
        <v/>
      </c>
      <c r="R92" s="35"/>
      <c r="S92" s="35"/>
      <c r="T92" s="35"/>
      <c r="U92" s="35"/>
    </row>
    <row r="93" spans="2:21" ht="10" customHeight="1" x14ac:dyDescent="0.55000000000000004">
      <c r="B93" s="87">
        <v>39114</v>
      </c>
      <c r="C93" s="88">
        <v>17604.12</v>
      </c>
      <c r="D93" s="81" t="str">
        <f t="shared" si="12"/>
        <v>2007/2</v>
      </c>
      <c r="E93" s="64">
        <f t="shared" si="18"/>
        <v>10000</v>
      </c>
      <c r="F93" s="67">
        <f t="shared" si="10"/>
        <v>0.5680488431117261</v>
      </c>
      <c r="G93" s="74" t="str">
        <f t="shared" si="13"/>
        <v>2000/01</v>
      </c>
      <c r="H93" s="69" t="str">
        <f t="shared" si="14"/>
        <v>2023/06</v>
      </c>
      <c r="I93" s="84">
        <f>IF(AND(B93&gt;=日経平均!$C$2,B93&lt;日経平均!$D$3),E93,0)</f>
        <v>10000</v>
      </c>
      <c r="J93" s="84">
        <f t="shared" si="17"/>
        <v>860000</v>
      </c>
      <c r="K93" s="84">
        <f>IF(AND(B93&gt;=日経平均!$C$2,B93&lt;日経平均!$D$3),J93,NA())</f>
        <v>860000</v>
      </c>
      <c r="L93" s="63">
        <f>IF(AND(B93&gt;=日経平均!$C$2,B93&lt;=日経平均!$D$3),F93,0)</f>
        <v>0.5680488431117261</v>
      </c>
      <c r="M93" s="76">
        <f>IFERROR(L93+M92,"")</f>
        <v>71.356041223971644</v>
      </c>
      <c r="N93" s="95">
        <f>IF(AND(B93&gt;=日経平均!$C$2,B93&lt;日経平均!$D$3),M93,0)</f>
        <v>71.356041223971644</v>
      </c>
      <c r="O93" s="83">
        <f t="shared" si="11"/>
        <v>1256160.3124317436</v>
      </c>
      <c r="P93" s="47" t="str">
        <f t="shared" si="15"/>
        <v/>
      </c>
      <c r="Q93" s="47" t="str">
        <f t="shared" si="16"/>
        <v/>
      </c>
      <c r="R93" s="35"/>
      <c r="S93" s="35"/>
      <c r="T93" s="35"/>
      <c r="U93" s="35"/>
    </row>
    <row r="94" spans="2:21" ht="10" customHeight="1" x14ac:dyDescent="0.55000000000000004">
      <c r="B94" s="87">
        <v>39142</v>
      </c>
      <c r="C94" s="88">
        <v>17287.650000000001</v>
      </c>
      <c r="D94" s="81" t="str">
        <f t="shared" si="12"/>
        <v>2007/3</v>
      </c>
      <c r="E94" s="64">
        <f t="shared" si="18"/>
        <v>10000</v>
      </c>
      <c r="F94" s="67">
        <f t="shared" si="10"/>
        <v>0.57844762012187889</v>
      </c>
      <c r="G94" s="74" t="str">
        <f t="shared" si="13"/>
        <v>2000/01</v>
      </c>
      <c r="H94" s="69" t="str">
        <f t="shared" si="14"/>
        <v>2023/06</v>
      </c>
      <c r="I94" s="84">
        <f>IF(AND(B94&gt;=日経平均!$C$2,B94&lt;日経平均!$D$3),E94,0)</f>
        <v>10000</v>
      </c>
      <c r="J94" s="84">
        <f t="shared" si="17"/>
        <v>870000</v>
      </c>
      <c r="K94" s="84">
        <f>IF(AND(B94&gt;=日経平均!$C$2,B94&lt;日経平均!$D$3),J94,NA())</f>
        <v>870000</v>
      </c>
      <c r="L94" s="63">
        <f>IF(AND(B94&gt;=日経平均!$C$2,B94&lt;=日経平均!$D$3),F94,0)</f>
        <v>0.57844762012187889</v>
      </c>
      <c r="M94" s="76">
        <f>L94+M93</f>
        <v>71.934488844093522</v>
      </c>
      <c r="N94" s="95">
        <f>IF(AND(B94&gt;=日経平均!$C$2,B94&lt;日経平均!$D$3),M94,0)</f>
        <v>71.934488844093522</v>
      </c>
      <c r="O94" s="83">
        <f t="shared" si="11"/>
        <v>1243578.2660655936</v>
      </c>
      <c r="P94" s="47" t="str">
        <f t="shared" si="15"/>
        <v/>
      </c>
      <c r="Q94" s="47" t="str">
        <f t="shared" si="16"/>
        <v/>
      </c>
      <c r="R94" s="35"/>
      <c r="S94" s="35"/>
      <c r="T94" s="35"/>
      <c r="U94" s="35"/>
    </row>
    <row r="95" spans="2:21" ht="10" customHeight="1" x14ac:dyDescent="0.55000000000000004">
      <c r="B95" s="87">
        <v>39173</v>
      </c>
      <c r="C95" s="88">
        <v>17400.41</v>
      </c>
      <c r="D95" s="81" t="str">
        <f t="shared" si="12"/>
        <v>2007/4</v>
      </c>
      <c r="E95" s="64">
        <f t="shared" si="18"/>
        <v>10000</v>
      </c>
      <c r="F95" s="67">
        <f t="shared" si="10"/>
        <v>0.57469910191771345</v>
      </c>
      <c r="G95" s="74" t="str">
        <f t="shared" si="13"/>
        <v>2000/01</v>
      </c>
      <c r="H95" s="69" t="str">
        <f t="shared" si="14"/>
        <v>2023/06</v>
      </c>
      <c r="I95" s="84">
        <f>IF(AND(B95&gt;=日経平均!$C$2,B95&lt;日経平均!$D$3),E95,0)</f>
        <v>10000</v>
      </c>
      <c r="J95" s="84">
        <f t="shared" si="17"/>
        <v>880000</v>
      </c>
      <c r="K95" s="84">
        <f>IF(AND(B95&gt;=日経平均!$C$2,B95&lt;日経平均!$D$3),J95,NA())</f>
        <v>880000</v>
      </c>
      <c r="L95" s="63">
        <f>IF(AND(B95&gt;=日経平均!$C$2,B95&lt;=日経平均!$D$3),F95,0)</f>
        <v>0.57469910191771345</v>
      </c>
      <c r="M95" s="76">
        <f>L95+M94</f>
        <v>72.509187946011238</v>
      </c>
      <c r="N95" s="95">
        <f>IF(AND(B95&gt;=日経平均!$C$2,B95&lt;日経平均!$D$3),M95,0)</f>
        <v>72.509187946011238</v>
      </c>
      <c r="O95" s="83">
        <f t="shared" si="11"/>
        <v>1261689.5990276535</v>
      </c>
      <c r="P95" s="47" t="str">
        <f t="shared" si="15"/>
        <v/>
      </c>
      <c r="Q95" s="47" t="str">
        <f t="shared" si="16"/>
        <v/>
      </c>
      <c r="R95" s="35"/>
      <c r="S95" s="35"/>
      <c r="T95" s="35"/>
      <c r="U95" s="35"/>
    </row>
    <row r="96" spans="2:21" ht="10" customHeight="1" x14ac:dyDescent="0.55000000000000004">
      <c r="B96" s="87">
        <v>39203</v>
      </c>
      <c r="C96" s="88">
        <v>17875.75</v>
      </c>
      <c r="D96" s="81" t="str">
        <f t="shared" si="12"/>
        <v>2007/5</v>
      </c>
      <c r="E96" s="64">
        <f t="shared" si="18"/>
        <v>10000</v>
      </c>
      <c r="F96" s="67">
        <f t="shared" si="10"/>
        <v>0.55941708739493445</v>
      </c>
      <c r="G96" s="74" t="str">
        <f t="shared" si="13"/>
        <v>2000/01</v>
      </c>
      <c r="H96" s="69" t="str">
        <f t="shared" si="14"/>
        <v>2023/06</v>
      </c>
      <c r="I96" s="84">
        <f>IF(AND(B96&gt;=日経平均!$C$2,B96&lt;日経平均!$D$3),E96,0)</f>
        <v>10000</v>
      </c>
      <c r="J96" s="84">
        <f t="shared" si="17"/>
        <v>890000</v>
      </c>
      <c r="K96" s="84">
        <f>IF(AND(B96&gt;=日経平均!$C$2,B96&lt;日経平均!$D$3),J96,NA())</f>
        <v>890000</v>
      </c>
      <c r="L96" s="63">
        <f>IF(AND(B96&gt;=日経平均!$C$2,B96&lt;=日経平均!$D$3),F96,0)</f>
        <v>0.55941708739493445</v>
      </c>
      <c r="M96" s="76">
        <f>IFERROR(L96+M95,"")</f>
        <v>73.068605033406172</v>
      </c>
      <c r="N96" s="95">
        <f>IF(AND(B96&gt;=日経平均!$C$2,B96&lt;日経平均!$D$3),M96,0)</f>
        <v>73.068605033406172</v>
      </c>
      <c r="O96" s="83">
        <f t="shared" si="11"/>
        <v>1306156.1164259103</v>
      </c>
      <c r="P96" s="47" t="str">
        <f t="shared" si="15"/>
        <v/>
      </c>
      <c r="Q96" s="47" t="str">
        <f t="shared" si="16"/>
        <v/>
      </c>
      <c r="R96" s="35"/>
      <c r="S96" s="35"/>
      <c r="T96" s="35"/>
      <c r="U96" s="35"/>
    </row>
    <row r="97" spans="2:21" ht="10" customHeight="1" x14ac:dyDescent="0.55000000000000004">
      <c r="B97" s="87">
        <v>39234</v>
      </c>
      <c r="C97" s="88">
        <v>18138.36</v>
      </c>
      <c r="D97" s="81" t="str">
        <f t="shared" si="12"/>
        <v>2007/6</v>
      </c>
      <c r="E97" s="64">
        <f t="shared" si="18"/>
        <v>10000</v>
      </c>
      <c r="F97" s="67">
        <f t="shared" si="10"/>
        <v>0.551317759709257</v>
      </c>
      <c r="G97" s="74" t="str">
        <f t="shared" si="13"/>
        <v>2000/01</v>
      </c>
      <c r="H97" s="69" t="str">
        <f t="shared" si="14"/>
        <v>2023/06</v>
      </c>
      <c r="I97" s="84">
        <f>IF(AND(B97&gt;=日経平均!$C$2,B97&lt;日経平均!$D$3),E97,0)</f>
        <v>10000</v>
      </c>
      <c r="J97" s="84">
        <f t="shared" si="17"/>
        <v>900000</v>
      </c>
      <c r="K97" s="84">
        <f>IF(AND(B97&gt;=日経平均!$C$2,B97&lt;日経平均!$D$3),J97,NA())</f>
        <v>900000</v>
      </c>
      <c r="L97" s="63">
        <f>IF(AND(B97&gt;=日経平均!$C$2,B97&lt;=日経平均!$D$3),F97,0)</f>
        <v>0.551317759709257</v>
      </c>
      <c r="M97" s="76">
        <f>L97+M96</f>
        <v>73.619922793115435</v>
      </c>
      <c r="N97" s="95">
        <f>IF(AND(B97&gt;=日経平均!$C$2,B97&lt;日経平均!$D$3),M97,0)</f>
        <v>73.619922793115435</v>
      </c>
      <c r="O97" s="83">
        <f t="shared" si="11"/>
        <v>1335344.6627937334</v>
      </c>
      <c r="P97" s="47" t="str">
        <f t="shared" si="15"/>
        <v/>
      </c>
      <c r="Q97" s="47" t="str">
        <f t="shared" si="16"/>
        <v/>
      </c>
      <c r="R97" s="35"/>
      <c r="S97" s="35"/>
      <c r="T97" s="35"/>
      <c r="U97" s="35"/>
    </row>
    <row r="98" spans="2:21" ht="10" customHeight="1" x14ac:dyDescent="0.55000000000000004">
      <c r="B98" s="87">
        <v>39264</v>
      </c>
      <c r="C98" s="88">
        <v>17248.89</v>
      </c>
      <c r="D98" s="81" t="str">
        <f t="shared" si="12"/>
        <v>2007/7</v>
      </c>
      <c r="E98" s="64">
        <f t="shared" si="18"/>
        <v>10000</v>
      </c>
      <c r="F98" s="67">
        <f t="shared" si="10"/>
        <v>0.5797474504156499</v>
      </c>
      <c r="G98" s="74" t="str">
        <f t="shared" si="13"/>
        <v>2000/01</v>
      </c>
      <c r="H98" s="69" t="str">
        <f t="shared" si="14"/>
        <v>2023/06</v>
      </c>
      <c r="I98" s="84">
        <f>IF(AND(B98&gt;=日経平均!$C$2,B98&lt;日経平均!$D$3),E98,0)</f>
        <v>10000</v>
      </c>
      <c r="J98" s="84">
        <f t="shared" si="17"/>
        <v>910000</v>
      </c>
      <c r="K98" s="84">
        <f>IF(AND(B98&gt;=日経平均!$C$2,B98&lt;日経平均!$D$3),J98,NA())</f>
        <v>910000</v>
      </c>
      <c r="L98" s="63">
        <f>IF(AND(B98&gt;=日経平均!$C$2,B98&lt;=日経平均!$D$3),F98,0)</f>
        <v>0.5797474504156499</v>
      </c>
      <c r="M98" s="76">
        <f>IFERROR(L98+M97,"")</f>
        <v>74.199670243531088</v>
      </c>
      <c r="N98" s="95">
        <f>IF(AND(B98&gt;=日経平均!$C$2,B98&lt;日経平均!$D$3),M98,0)</f>
        <v>74.199670243531088</v>
      </c>
      <c r="O98" s="83">
        <f t="shared" si="11"/>
        <v>1279861.9500669409</v>
      </c>
      <c r="P98" s="47" t="str">
        <f t="shared" si="15"/>
        <v/>
      </c>
      <c r="Q98" s="47" t="str">
        <f t="shared" si="16"/>
        <v/>
      </c>
      <c r="R98" s="35"/>
      <c r="S98" s="35"/>
      <c r="T98" s="35"/>
      <c r="U98" s="35"/>
    </row>
    <row r="99" spans="2:21" ht="10" customHeight="1" x14ac:dyDescent="0.55000000000000004">
      <c r="B99" s="87">
        <v>39295</v>
      </c>
      <c r="C99" s="88">
        <v>16569.09</v>
      </c>
      <c r="D99" s="81" t="str">
        <f t="shared" si="12"/>
        <v>2007/8</v>
      </c>
      <c r="E99" s="64">
        <f t="shared" si="18"/>
        <v>10000</v>
      </c>
      <c r="F99" s="67">
        <f t="shared" si="10"/>
        <v>0.603533446918328</v>
      </c>
      <c r="G99" s="74" t="str">
        <f t="shared" si="13"/>
        <v>2000/01</v>
      </c>
      <c r="H99" s="69" t="str">
        <f t="shared" si="14"/>
        <v>2023/06</v>
      </c>
      <c r="I99" s="84">
        <f>IF(AND(B99&gt;=日経平均!$C$2,B99&lt;日経平均!$D$3),E99,0)</f>
        <v>10000</v>
      </c>
      <c r="J99" s="84">
        <f t="shared" si="17"/>
        <v>920000</v>
      </c>
      <c r="K99" s="84">
        <f>IF(AND(B99&gt;=日経平均!$C$2,B99&lt;日経平均!$D$3),J99,NA())</f>
        <v>920000</v>
      </c>
      <c r="L99" s="63">
        <f>IF(AND(B99&gt;=日経平均!$C$2,B99&lt;=日経平均!$D$3),F99,0)</f>
        <v>0.603533446918328</v>
      </c>
      <c r="M99" s="76">
        <f>L99+M98</f>
        <v>74.803203690449422</v>
      </c>
      <c r="N99" s="95">
        <f>IF(AND(B99&gt;=日経平均!$C$2,B99&lt;日経平均!$D$3),M99,0)</f>
        <v>74.803203690449422</v>
      </c>
      <c r="O99" s="83">
        <f t="shared" si="11"/>
        <v>1239421.0142353887</v>
      </c>
      <c r="P99" s="47" t="str">
        <f t="shared" si="15"/>
        <v/>
      </c>
      <c r="Q99" s="47" t="str">
        <f t="shared" si="16"/>
        <v/>
      </c>
      <c r="R99" s="35"/>
      <c r="S99" s="35"/>
      <c r="T99" s="35"/>
      <c r="U99" s="35"/>
    </row>
    <row r="100" spans="2:21" ht="10" customHeight="1" x14ac:dyDescent="0.55000000000000004">
      <c r="B100" s="87">
        <v>39326</v>
      </c>
      <c r="C100" s="88">
        <v>16785.689999999999</v>
      </c>
      <c r="D100" s="81" t="str">
        <f t="shared" si="12"/>
        <v>2007/9</v>
      </c>
      <c r="E100" s="64">
        <f t="shared" si="18"/>
        <v>10000</v>
      </c>
      <c r="F100" s="67">
        <f t="shared" si="10"/>
        <v>0.5957455427807854</v>
      </c>
      <c r="G100" s="74" t="str">
        <f t="shared" si="13"/>
        <v>2000/01</v>
      </c>
      <c r="H100" s="69" t="str">
        <f t="shared" si="14"/>
        <v>2023/06</v>
      </c>
      <c r="I100" s="84">
        <f>IF(AND(B100&gt;=日経平均!$C$2,B100&lt;日経平均!$D$3),E100,0)</f>
        <v>10000</v>
      </c>
      <c r="J100" s="84">
        <f t="shared" si="17"/>
        <v>930000</v>
      </c>
      <c r="K100" s="84">
        <f>IF(AND(B100&gt;=日経平均!$C$2,B100&lt;日経平均!$D$3),J100,NA())</f>
        <v>930000</v>
      </c>
      <c r="L100" s="63">
        <f>IF(AND(B100&gt;=日経平均!$C$2,B100&lt;=日経平均!$D$3),F100,0)</f>
        <v>0.5957455427807854</v>
      </c>
      <c r="M100" s="76">
        <f>IFERROR(L100+M99,"")</f>
        <v>75.398949233230212</v>
      </c>
      <c r="N100" s="95">
        <f>IF(AND(B100&gt;=日経平均!$C$2,B100&lt;日経平均!$D$3),M100,0)</f>
        <v>75.398949233230212</v>
      </c>
      <c r="O100" s="83">
        <f t="shared" si="11"/>
        <v>1265623.38815474</v>
      </c>
      <c r="P100" s="47" t="str">
        <f t="shared" si="15"/>
        <v/>
      </c>
      <c r="Q100" s="47" t="str">
        <f t="shared" si="16"/>
        <v/>
      </c>
      <c r="R100" s="35"/>
      <c r="S100" s="35"/>
      <c r="T100" s="35"/>
      <c r="U100" s="35"/>
    </row>
    <row r="101" spans="2:21" ht="10" customHeight="1" x14ac:dyDescent="0.55000000000000004">
      <c r="B101" s="87">
        <v>39356</v>
      </c>
      <c r="C101" s="88">
        <v>16737.63</v>
      </c>
      <c r="D101" s="81" t="str">
        <f t="shared" si="12"/>
        <v>2007/10</v>
      </c>
      <c r="E101" s="64">
        <f t="shared" si="18"/>
        <v>10000</v>
      </c>
      <c r="F101" s="67">
        <f t="shared" si="10"/>
        <v>0.59745615119942308</v>
      </c>
      <c r="G101" s="74" t="str">
        <f t="shared" si="13"/>
        <v>2000/01</v>
      </c>
      <c r="H101" s="69" t="str">
        <f t="shared" si="14"/>
        <v>2023/06</v>
      </c>
      <c r="I101" s="84">
        <f>IF(AND(B101&gt;=日経平均!$C$2,B101&lt;日経平均!$D$3),E101,0)</f>
        <v>10000</v>
      </c>
      <c r="J101" s="84">
        <f t="shared" si="17"/>
        <v>940000</v>
      </c>
      <c r="K101" s="84">
        <f>IF(AND(B101&gt;=日経平均!$C$2,B101&lt;日経平均!$D$3),J101,NA())</f>
        <v>940000</v>
      </c>
      <c r="L101" s="63">
        <f>IF(AND(B101&gt;=日経平均!$C$2,B101&lt;=日経平均!$D$3),F101,0)</f>
        <v>0.59745615119942308</v>
      </c>
      <c r="M101" s="76">
        <f>L101+M100</f>
        <v>75.996405384429636</v>
      </c>
      <c r="N101" s="95">
        <f>IF(AND(B101&gt;=日経平均!$C$2,B101&lt;日経平均!$D$3),M101,0)</f>
        <v>75.996405384429636</v>
      </c>
      <c r="O101" s="83">
        <f t="shared" si="11"/>
        <v>1271999.7146545912</v>
      </c>
      <c r="P101" s="47" t="str">
        <f t="shared" si="15"/>
        <v/>
      </c>
      <c r="Q101" s="47" t="str">
        <f t="shared" si="16"/>
        <v/>
      </c>
      <c r="R101" s="35"/>
      <c r="S101" s="35"/>
      <c r="T101" s="35"/>
      <c r="U101" s="35"/>
    </row>
    <row r="102" spans="2:21" ht="10" customHeight="1" x14ac:dyDescent="0.55000000000000004">
      <c r="B102" s="87">
        <v>39387</v>
      </c>
      <c r="C102" s="88">
        <v>15680.67</v>
      </c>
      <c r="D102" s="81" t="str">
        <f t="shared" si="12"/>
        <v>2007/11</v>
      </c>
      <c r="E102" s="64">
        <f t="shared" si="18"/>
        <v>10000</v>
      </c>
      <c r="F102" s="67">
        <f t="shared" si="10"/>
        <v>0.63772785218998929</v>
      </c>
      <c r="G102" s="74" t="str">
        <f t="shared" si="13"/>
        <v>2000/01</v>
      </c>
      <c r="H102" s="69" t="str">
        <f t="shared" si="14"/>
        <v>2023/06</v>
      </c>
      <c r="I102" s="84">
        <f>IF(AND(B102&gt;=日経平均!$C$2,B102&lt;日経平均!$D$3),E102,0)</f>
        <v>10000</v>
      </c>
      <c r="J102" s="84">
        <f t="shared" si="17"/>
        <v>950000</v>
      </c>
      <c r="K102" s="84">
        <f>IF(AND(B102&gt;=日経平均!$C$2,B102&lt;日経平均!$D$3),J102,NA())</f>
        <v>950000</v>
      </c>
      <c r="L102" s="63">
        <f>IF(AND(B102&gt;=日経平均!$C$2,B102&lt;=日経平均!$D$3),F102,0)</f>
        <v>0.63772785218998929</v>
      </c>
      <c r="M102" s="76">
        <f>IFERROR(L102+M101,"")</f>
        <v>76.634133236619618</v>
      </c>
      <c r="N102" s="95">
        <f>IF(AND(B102&gt;=日経平均!$C$2,B102&lt;日経平均!$D$3),M102,0)</f>
        <v>76.634133236619618</v>
      </c>
      <c r="O102" s="83">
        <f t="shared" si="11"/>
        <v>1201674.5540194642</v>
      </c>
      <c r="P102" s="47" t="str">
        <f t="shared" si="15"/>
        <v/>
      </c>
      <c r="Q102" s="47" t="str">
        <f t="shared" si="16"/>
        <v/>
      </c>
      <c r="R102" s="35"/>
      <c r="S102" s="35"/>
      <c r="T102" s="35"/>
      <c r="U102" s="35"/>
    </row>
    <row r="103" spans="2:21" ht="10" customHeight="1" x14ac:dyDescent="0.55000000000000004">
      <c r="B103" s="87">
        <v>39417</v>
      </c>
      <c r="C103" s="88">
        <v>15307.78</v>
      </c>
      <c r="D103" s="81" t="str">
        <f t="shared" si="12"/>
        <v>2007/12</v>
      </c>
      <c r="E103" s="64">
        <f t="shared" si="18"/>
        <v>10000</v>
      </c>
      <c r="F103" s="67">
        <f t="shared" si="10"/>
        <v>0.6532625893499906</v>
      </c>
      <c r="G103" s="74" t="str">
        <f t="shared" si="13"/>
        <v>2000/01</v>
      </c>
      <c r="H103" s="69" t="str">
        <f t="shared" si="14"/>
        <v>2023/06</v>
      </c>
      <c r="I103" s="84">
        <f>IF(AND(B103&gt;=日経平均!$C$2,B103&lt;日経平均!$D$3),E103,0)</f>
        <v>10000</v>
      </c>
      <c r="J103" s="84">
        <f t="shared" si="17"/>
        <v>960000</v>
      </c>
      <c r="K103" s="84">
        <f>IF(AND(B103&gt;=日経平均!$C$2,B103&lt;日経平均!$D$3),J103,NA())</f>
        <v>960000</v>
      </c>
      <c r="L103" s="63">
        <f>IF(AND(B103&gt;=日経平均!$C$2,B103&lt;=日経平均!$D$3),F103,0)</f>
        <v>0.6532625893499906</v>
      </c>
      <c r="M103" s="76">
        <f>L103+M102</f>
        <v>77.287395825969611</v>
      </c>
      <c r="N103" s="95">
        <f>IF(AND(B103&gt;=日経平均!$C$2,B103&lt;日経平均!$D$3),M103,0)</f>
        <v>77.287395825969611</v>
      </c>
      <c r="O103" s="83">
        <f t="shared" si="11"/>
        <v>1183098.4520768612</v>
      </c>
      <c r="P103" s="47" t="str">
        <f t="shared" si="15"/>
        <v/>
      </c>
      <c r="Q103" s="47" t="str">
        <f t="shared" si="16"/>
        <v/>
      </c>
      <c r="R103" s="35"/>
      <c r="S103" s="35"/>
      <c r="T103" s="35"/>
      <c r="U103" s="35"/>
    </row>
    <row r="104" spans="2:21" ht="10" customHeight="1" x14ac:dyDescent="0.55000000000000004">
      <c r="B104" s="87">
        <v>39448</v>
      </c>
      <c r="C104" s="88">
        <v>13592.47</v>
      </c>
      <c r="D104" s="81" t="str">
        <f t="shared" si="12"/>
        <v>2008/1</v>
      </c>
      <c r="E104" s="64">
        <f t="shared" si="18"/>
        <v>10000</v>
      </c>
      <c r="F104" s="67">
        <f t="shared" si="10"/>
        <v>0.73570145823386035</v>
      </c>
      <c r="G104" s="74" t="str">
        <f t="shared" si="13"/>
        <v>2000/01</v>
      </c>
      <c r="H104" s="69" t="str">
        <f t="shared" si="14"/>
        <v>2023/06</v>
      </c>
      <c r="I104" s="84">
        <f>IF(AND(B104&gt;=日経平均!$C$2,B104&lt;日経平均!$D$3),E104,0)</f>
        <v>10000</v>
      </c>
      <c r="J104" s="84">
        <f t="shared" si="17"/>
        <v>970000</v>
      </c>
      <c r="K104" s="84">
        <f>IF(AND(B104&gt;=日経平均!$C$2,B104&lt;日経平均!$D$3),J104,NA())</f>
        <v>970000</v>
      </c>
      <c r="L104" s="63">
        <f>IF(AND(B104&gt;=日経平均!$C$2,B104&lt;=日経平均!$D$3),F104,0)</f>
        <v>0.73570145823386035</v>
      </c>
      <c r="M104" s="76">
        <f>IFERROR(L104+M103,"")</f>
        <v>78.023097284203473</v>
      </c>
      <c r="N104" s="95">
        <f>IF(AND(B104&gt;=日経平均!$C$2,B104&lt;日経平均!$D$3),M104,0)</f>
        <v>78.023097284203473</v>
      </c>
      <c r="O104" s="83">
        <f t="shared" si="11"/>
        <v>1060526.6091426171</v>
      </c>
      <c r="P104" s="47" t="str">
        <f t="shared" si="15"/>
        <v/>
      </c>
      <c r="Q104" s="47" t="str">
        <f t="shared" si="16"/>
        <v/>
      </c>
      <c r="R104" s="35"/>
      <c r="S104" s="35"/>
      <c r="T104" s="35"/>
      <c r="U104" s="35"/>
    </row>
    <row r="105" spans="2:21" ht="10" customHeight="1" x14ac:dyDescent="0.55000000000000004">
      <c r="B105" s="87">
        <v>39479</v>
      </c>
      <c r="C105" s="88">
        <v>13603.02</v>
      </c>
      <c r="D105" s="81" t="str">
        <f t="shared" si="12"/>
        <v>2008/2</v>
      </c>
      <c r="E105" s="64">
        <f t="shared" si="18"/>
        <v>10000</v>
      </c>
      <c r="F105" s="67">
        <f t="shared" si="10"/>
        <v>0.73513087534973853</v>
      </c>
      <c r="G105" s="74" t="str">
        <f t="shared" si="13"/>
        <v>2000/01</v>
      </c>
      <c r="H105" s="69" t="str">
        <f t="shared" si="14"/>
        <v>2023/06</v>
      </c>
      <c r="I105" s="84">
        <f>IF(AND(B105&gt;=日経平均!$C$2,B105&lt;日経平均!$D$3),E105,0)</f>
        <v>10000</v>
      </c>
      <c r="J105" s="84">
        <f t="shared" si="17"/>
        <v>980000</v>
      </c>
      <c r="K105" s="84">
        <f>IF(AND(B105&gt;=日経平均!$C$2,B105&lt;日経平均!$D$3),J105,NA())</f>
        <v>980000</v>
      </c>
      <c r="L105" s="63">
        <f>IF(AND(B105&gt;=日経平均!$C$2,B105&lt;=日経平均!$D$3),F105,0)</f>
        <v>0.73513087534973853</v>
      </c>
      <c r="M105" s="76">
        <f>L105+M104</f>
        <v>78.758228159553212</v>
      </c>
      <c r="N105" s="95">
        <f>IF(AND(B105&gt;=日経平均!$C$2,B105&lt;日経平均!$D$3),M105,0)</f>
        <v>78.758228159553212</v>
      </c>
      <c r="O105" s="83">
        <f t="shared" si="11"/>
        <v>1071349.7528189656</v>
      </c>
      <c r="P105" s="47" t="str">
        <f t="shared" si="15"/>
        <v/>
      </c>
      <c r="Q105" s="47" t="str">
        <f t="shared" si="16"/>
        <v/>
      </c>
      <c r="R105" s="35"/>
      <c r="S105" s="35"/>
      <c r="T105" s="35"/>
      <c r="U105" s="35"/>
    </row>
    <row r="106" spans="2:21" ht="10" customHeight="1" x14ac:dyDescent="0.55000000000000004">
      <c r="B106" s="87">
        <v>39508</v>
      </c>
      <c r="C106" s="88">
        <v>12525.54</v>
      </c>
      <c r="D106" s="81" t="str">
        <f t="shared" si="12"/>
        <v>2008/3</v>
      </c>
      <c r="E106" s="64">
        <f t="shared" si="18"/>
        <v>10000</v>
      </c>
      <c r="F106" s="67">
        <f t="shared" si="10"/>
        <v>0.79836877292316333</v>
      </c>
      <c r="G106" s="74" t="str">
        <f t="shared" si="13"/>
        <v>2000/01</v>
      </c>
      <c r="H106" s="69" t="str">
        <f t="shared" si="14"/>
        <v>2023/06</v>
      </c>
      <c r="I106" s="84">
        <f>IF(AND(B106&gt;=日経平均!$C$2,B106&lt;日経平均!$D$3),E106,0)</f>
        <v>10000</v>
      </c>
      <c r="J106" s="84">
        <f t="shared" si="17"/>
        <v>990000</v>
      </c>
      <c r="K106" s="84">
        <f>IF(AND(B106&gt;=日経平均!$C$2,B106&lt;日経平均!$D$3),J106,NA())</f>
        <v>990000</v>
      </c>
      <c r="L106" s="63">
        <f>IF(AND(B106&gt;=日経平均!$C$2,B106&lt;=日経平均!$D$3),F106,0)</f>
        <v>0.79836877292316333</v>
      </c>
      <c r="M106" s="76">
        <f>L106+M105</f>
        <v>79.556596932476381</v>
      </c>
      <c r="N106" s="95">
        <f>IF(AND(B106&gt;=日経平均!$C$2,B106&lt;日経平均!$D$3),M106,0)</f>
        <v>79.556596932476381</v>
      </c>
      <c r="O106" s="83">
        <f t="shared" si="11"/>
        <v>996489.33714161033</v>
      </c>
      <c r="P106" s="47" t="str">
        <f t="shared" si="15"/>
        <v/>
      </c>
      <c r="Q106" s="47" t="str">
        <f t="shared" si="16"/>
        <v/>
      </c>
      <c r="R106" s="35"/>
      <c r="S106" s="35"/>
      <c r="T106" s="35"/>
      <c r="U106" s="35"/>
    </row>
    <row r="107" spans="2:21" ht="10" customHeight="1" x14ac:dyDescent="0.55000000000000004">
      <c r="B107" s="87">
        <v>39539</v>
      </c>
      <c r="C107" s="88">
        <v>13849.99</v>
      </c>
      <c r="D107" s="81" t="str">
        <f t="shared" si="12"/>
        <v>2008/4</v>
      </c>
      <c r="E107" s="64">
        <f t="shared" si="18"/>
        <v>10000</v>
      </c>
      <c r="F107" s="67">
        <f t="shared" si="10"/>
        <v>0.72202218196547441</v>
      </c>
      <c r="G107" s="74" t="str">
        <f t="shared" si="13"/>
        <v>2000/01</v>
      </c>
      <c r="H107" s="69" t="str">
        <f t="shared" si="14"/>
        <v>2023/06</v>
      </c>
      <c r="I107" s="84">
        <f>IF(AND(B107&gt;=日経平均!$C$2,B107&lt;日経平均!$D$3),E107,0)</f>
        <v>10000</v>
      </c>
      <c r="J107" s="84">
        <f t="shared" si="17"/>
        <v>1000000</v>
      </c>
      <c r="K107" s="84">
        <f>IF(AND(B107&gt;=日経平均!$C$2,B107&lt;日経平均!$D$3),J107,NA())</f>
        <v>1000000</v>
      </c>
      <c r="L107" s="63">
        <f>IF(AND(B107&gt;=日経平均!$C$2,B107&lt;=日経平均!$D$3),F107,0)</f>
        <v>0.72202218196547441</v>
      </c>
      <c r="M107" s="76">
        <f>IFERROR(L107+M106,"")</f>
        <v>80.278619114441852</v>
      </c>
      <c r="N107" s="95">
        <f>IF(AND(B107&gt;=日経平均!$C$2,B107&lt;日経平均!$D$3),M107,0)</f>
        <v>80.278619114441852</v>
      </c>
      <c r="O107" s="83">
        <f t="shared" si="11"/>
        <v>1111858.0719488284</v>
      </c>
      <c r="P107" s="47" t="str">
        <f t="shared" si="15"/>
        <v/>
      </c>
      <c r="Q107" s="47" t="str">
        <f t="shared" si="16"/>
        <v/>
      </c>
      <c r="R107" s="35"/>
      <c r="S107" s="35"/>
      <c r="T107" s="35"/>
      <c r="U107" s="35"/>
    </row>
    <row r="108" spans="2:21" ht="10" customHeight="1" x14ac:dyDescent="0.55000000000000004">
      <c r="B108" s="87">
        <v>39569</v>
      </c>
      <c r="C108" s="88">
        <v>14338.54</v>
      </c>
      <c r="D108" s="81" t="str">
        <f t="shared" si="12"/>
        <v>2008/5</v>
      </c>
      <c r="E108" s="64">
        <f t="shared" si="18"/>
        <v>10000</v>
      </c>
      <c r="F108" s="67">
        <f t="shared" si="10"/>
        <v>0.6974210763438955</v>
      </c>
      <c r="G108" s="74" t="str">
        <f t="shared" si="13"/>
        <v>2000/01</v>
      </c>
      <c r="H108" s="69" t="str">
        <f t="shared" si="14"/>
        <v>2023/06</v>
      </c>
      <c r="I108" s="84">
        <f>IF(AND(B108&gt;=日経平均!$C$2,B108&lt;日経平均!$D$3),E108,0)</f>
        <v>10000</v>
      </c>
      <c r="J108" s="84">
        <f t="shared" si="17"/>
        <v>1010000</v>
      </c>
      <c r="K108" s="84">
        <f>IF(AND(B108&gt;=日経平均!$C$2,B108&lt;日経平均!$D$3),J108,NA())</f>
        <v>1010000</v>
      </c>
      <c r="L108" s="63">
        <f>IF(AND(B108&gt;=日経平均!$C$2,B108&lt;=日経平均!$D$3),F108,0)</f>
        <v>0.6974210763438955</v>
      </c>
      <c r="M108" s="76">
        <f>L108+M107</f>
        <v>80.976040190785753</v>
      </c>
      <c r="N108" s="95">
        <f>IF(AND(B108&gt;=日経平均!$C$2,B108&lt;日経平均!$D$3),M108,0)</f>
        <v>80.976040190785753</v>
      </c>
      <c r="O108" s="83">
        <f t="shared" si="11"/>
        <v>1161078.1913171893</v>
      </c>
      <c r="P108" s="47" t="str">
        <f t="shared" si="15"/>
        <v/>
      </c>
      <c r="Q108" s="47" t="str">
        <f t="shared" si="16"/>
        <v/>
      </c>
      <c r="R108" s="35"/>
      <c r="S108" s="35"/>
      <c r="T108" s="35"/>
      <c r="U108" s="35"/>
    </row>
    <row r="109" spans="2:21" ht="10" customHeight="1" x14ac:dyDescent="0.55000000000000004">
      <c r="B109" s="87">
        <v>39600</v>
      </c>
      <c r="C109" s="88">
        <v>13481.38</v>
      </c>
      <c r="D109" s="81" t="str">
        <f t="shared" si="12"/>
        <v>2008/6</v>
      </c>
      <c r="E109" s="64">
        <f t="shared" si="18"/>
        <v>10000</v>
      </c>
      <c r="F109" s="67">
        <f t="shared" si="10"/>
        <v>0.74176382536505914</v>
      </c>
      <c r="G109" s="74" t="str">
        <f t="shared" si="13"/>
        <v>2000/01</v>
      </c>
      <c r="H109" s="69" t="str">
        <f t="shared" si="14"/>
        <v>2023/06</v>
      </c>
      <c r="I109" s="84">
        <f>IF(AND(B109&gt;=日経平均!$C$2,B109&lt;日経平均!$D$3),E109,0)</f>
        <v>10000</v>
      </c>
      <c r="J109" s="84">
        <f t="shared" si="17"/>
        <v>1020000</v>
      </c>
      <c r="K109" s="84">
        <f>IF(AND(B109&gt;=日経平均!$C$2,B109&lt;日経平均!$D$3),J109,NA())</f>
        <v>1020000</v>
      </c>
      <c r="L109" s="63">
        <f>IF(AND(B109&gt;=日経平均!$C$2,B109&lt;=日経平均!$D$3),F109,0)</f>
        <v>0.74176382536505914</v>
      </c>
      <c r="M109" s="76">
        <f>IFERROR(L109+M108,"")</f>
        <v>81.717804016150808</v>
      </c>
      <c r="N109" s="95">
        <f>IF(AND(B109&gt;=日経平均!$C$2,B109&lt;日経平均!$D$3),M109,0)</f>
        <v>81.717804016150808</v>
      </c>
      <c r="O109" s="83">
        <f t="shared" si="11"/>
        <v>1101668.7687072551</v>
      </c>
      <c r="P109" s="47" t="str">
        <f t="shared" si="15"/>
        <v/>
      </c>
      <c r="Q109" s="47" t="str">
        <f t="shared" si="16"/>
        <v/>
      </c>
      <c r="R109" s="35"/>
      <c r="S109" s="35"/>
      <c r="T109" s="35"/>
      <c r="U109" s="35"/>
    </row>
    <row r="110" spans="2:21" ht="10" customHeight="1" x14ac:dyDescent="0.55000000000000004">
      <c r="B110" s="87">
        <v>39630</v>
      </c>
      <c r="C110" s="88">
        <v>13376.81</v>
      </c>
      <c r="D110" s="81" t="str">
        <f t="shared" si="12"/>
        <v>2008/7</v>
      </c>
      <c r="E110" s="64">
        <f t="shared" si="18"/>
        <v>10000</v>
      </c>
      <c r="F110" s="67">
        <f t="shared" si="10"/>
        <v>0.74756238595001356</v>
      </c>
      <c r="G110" s="74" t="str">
        <f t="shared" si="13"/>
        <v>2000/01</v>
      </c>
      <c r="H110" s="69" t="str">
        <f t="shared" si="14"/>
        <v>2023/06</v>
      </c>
      <c r="I110" s="84">
        <f>IF(AND(B110&gt;=日経平均!$C$2,B110&lt;日経平均!$D$3),E110,0)</f>
        <v>10000</v>
      </c>
      <c r="J110" s="84">
        <f t="shared" si="17"/>
        <v>1030000</v>
      </c>
      <c r="K110" s="84">
        <f>IF(AND(B110&gt;=日経平均!$C$2,B110&lt;日経平均!$D$3),J110,NA())</f>
        <v>1030000</v>
      </c>
      <c r="L110" s="63">
        <f>IF(AND(B110&gt;=日経平均!$C$2,B110&lt;=日経平均!$D$3),F110,0)</f>
        <v>0.74756238595001356</v>
      </c>
      <c r="M110" s="76">
        <f>L110+M109</f>
        <v>82.465366402100827</v>
      </c>
      <c r="N110" s="95">
        <f>IF(AND(B110&gt;=日経平均!$C$2,B110&lt;日経平均!$D$3),M110,0)</f>
        <v>82.465366402100827</v>
      </c>
      <c r="O110" s="83">
        <f t="shared" si="11"/>
        <v>1103123.5379412863</v>
      </c>
      <c r="P110" s="47" t="str">
        <f t="shared" si="15"/>
        <v/>
      </c>
      <c r="Q110" s="47" t="str">
        <f t="shared" si="16"/>
        <v/>
      </c>
      <c r="R110" s="35"/>
      <c r="S110" s="35"/>
      <c r="T110" s="35"/>
      <c r="U110" s="35"/>
    </row>
    <row r="111" spans="2:21" ht="10" customHeight="1" x14ac:dyDescent="0.55000000000000004">
      <c r="B111" s="87">
        <v>39661</v>
      </c>
      <c r="C111" s="88">
        <v>13072.87</v>
      </c>
      <c r="D111" s="81" t="str">
        <f t="shared" si="12"/>
        <v>2008/8</v>
      </c>
      <c r="E111" s="64">
        <f t="shared" si="18"/>
        <v>10000</v>
      </c>
      <c r="F111" s="67">
        <f t="shared" si="10"/>
        <v>0.76494296967689568</v>
      </c>
      <c r="G111" s="74" t="str">
        <f t="shared" si="13"/>
        <v>2000/01</v>
      </c>
      <c r="H111" s="69" t="str">
        <f t="shared" si="14"/>
        <v>2023/06</v>
      </c>
      <c r="I111" s="84">
        <f>IF(AND(B111&gt;=日経平均!$C$2,B111&lt;日経平均!$D$3),E111,0)</f>
        <v>10000</v>
      </c>
      <c r="J111" s="84">
        <f t="shared" si="17"/>
        <v>1040000</v>
      </c>
      <c r="K111" s="84">
        <f>IF(AND(B111&gt;=日経平均!$C$2,B111&lt;日経平均!$D$3),J111,NA())</f>
        <v>1040000</v>
      </c>
      <c r="L111" s="63">
        <f>IF(AND(B111&gt;=日経平均!$C$2,B111&lt;=日経平均!$D$3),F111,0)</f>
        <v>0.76494296967689568</v>
      </c>
      <c r="M111" s="76">
        <f>IFERROR(L111+M110,"")</f>
        <v>83.230309371777722</v>
      </c>
      <c r="N111" s="95">
        <f>IF(AND(B111&gt;=日経平均!$C$2,B111&lt;日経平均!$D$3),M111,0)</f>
        <v>83.230309371777722</v>
      </c>
      <c r="O111" s="83">
        <f t="shared" si="11"/>
        <v>1088059.014477032</v>
      </c>
      <c r="P111" s="47" t="str">
        <f t="shared" si="15"/>
        <v/>
      </c>
      <c r="Q111" s="47" t="str">
        <f t="shared" si="16"/>
        <v/>
      </c>
      <c r="R111" s="35"/>
      <c r="S111" s="35"/>
      <c r="T111" s="35"/>
      <c r="U111" s="35"/>
    </row>
    <row r="112" spans="2:21" ht="10" customHeight="1" x14ac:dyDescent="0.55000000000000004">
      <c r="B112" s="87">
        <v>39692</v>
      </c>
      <c r="C112" s="88">
        <v>11259.86</v>
      </c>
      <c r="D112" s="81" t="str">
        <f t="shared" si="12"/>
        <v>2008/9</v>
      </c>
      <c r="E112" s="64">
        <f t="shared" si="18"/>
        <v>10000</v>
      </c>
      <c r="F112" s="67">
        <f t="shared" si="10"/>
        <v>0.8881105093669015</v>
      </c>
      <c r="G112" s="74" t="str">
        <f t="shared" si="13"/>
        <v>2000/01</v>
      </c>
      <c r="H112" s="69" t="str">
        <f t="shared" si="14"/>
        <v>2023/06</v>
      </c>
      <c r="I112" s="84">
        <f>IF(AND(B112&gt;=日経平均!$C$2,B112&lt;日経平均!$D$3),E112,0)</f>
        <v>10000</v>
      </c>
      <c r="J112" s="84">
        <f t="shared" si="17"/>
        <v>1050000</v>
      </c>
      <c r="K112" s="84">
        <f>IF(AND(B112&gt;=日経平均!$C$2,B112&lt;日経平均!$D$3),J112,NA())</f>
        <v>1050000</v>
      </c>
      <c r="L112" s="63">
        <f>IF(AND(B112&gt;=日経平均!$C$2,B112&lt;=日経平均!$D$3),F112,0)</f>
        <v>0.8881105093669015</v>
      </c>
      <c r="M112" s="76">
        <f>L112+M111</f>
        <v>84.118419881144618</v>
      </c>
      <c r="N112" s="95">
        <f>IF(AND(B112&gt;=日経平均!$C$2,B112&lt;日経平均!$D$3),M112,0)</f>
        <v>84.118419881144618</v>
      </c>
      <c r="O112" s="83">
        <f t="shared" si="11"/>
        <v>947161.63128290512</v>
      </c>
      <c r="P112" s="47" t="str">
        <f t="shared" si="15"/>
        <v/>
      </c>
      <c r="Q112" s="47" t="str">
        <f t="shared" si="16"/>
        <v/>
      </c>
      <c r="R112" s="35"/>
      <c r="S112" s="35"/>
      <c r="T112" s="35"/>
      <c r="U112" s="35"/>
    </row>
    <row r="113" spans="2:21" ht="10" customHeight="1" x14ac:dyDescent="0.55000000000000004">
      <c r="B113" s="87">
        <v>39722</v>
      </c>
      <c r="C113" s="88">
        <v>8576.98</v>
      </c>
      <c r="D113" s="81" t="str">
        <f t="shared" si="12"/>
        <v>2008/10</v>
      </c>
      <c r="E113" s="64">
        <f t="shared" si="18"/>
        <v>10000</v>
      </c>
      <c r="F113" s="67">
        <f t="shared" si="10"/>
        <v>1.1659115446229327</v>
      </c>
      <c r="G113" s="74" t="str">
        <f t="shared" si="13"/>
        <v>2000/01</v>
      </c>
      <c r="H113" s="69" t="str">
        <f t="shared" si="14"/>
        <v>2023/06</v>
      </c>
      <c r="I113" s="84">
        <f>IF(AND(B113&gt;=日経平均!$C$2,B113&lt;日経平均!$D$3),E113,0)</f>
        <v>10000</v>
      </c>
      <c r="J113" s="84">
        <f t="shared" si="17"/>
        <v>1060000</v>
      </c>
      <c r="K113" s="84">
        <f>IF(AND(B113&gt;=日経平均!$C$2,B113&lt;日経平均!$D$3),J113,NA())</f>
        <v>1060000</v>
      </c>
      <c r="L113" s="63">
        <f>IF(AND(B113&gt;=日経平均!$C$2,B113&lt;=日経平均!$D$3),F113,0)</f>
        <v>1.1659115446229327</v>
      </c>
      <c r="M113" s="76">
        <f>IFERROR(L113+M112,"")</f>
        <v>85.284331425767547</v>
      </c>
      <c r="N113" s="95">
        <f>IF(AND(B113&gt;=日経平均!$C$2,B113&lt;日経平均!$D$3),M113,0)</f>
        <v>85.284331425767547</v>
      </c>
      <c r="O113" s="83">
        <f t="shared" si="11"/>
        <v>731482.00495217973</v>
      </c>
      <c r="P113" s="47" t="str">
        <f t="shared" si="15"/>
        <v/>
      </c>
      <c r="Q113" s="47" t="str">
        <f t="shared" si="16"/>
        <v/>
      </c>
      <c r="R113" s="35"/>
      <c r="S113" s="35"/>
      <c r="T113" s="35"/>
      <c r="U113" s="35"/>
    </row>
    <row r="114" spans="2:21" ht="10" customHeight="1" x14ac:dyDescent="0.55000000000000004">
      <c r="B114" s="87">
        <v>39753</v>
      </c>
      <c r="C114" s="88">
        <v>8512.27</v>
      </c>
      <c r="D114" s="81" t="str">
        <f t="shared" si="12"/>
        <v>2008/11</v>
      </c>
      <c r="E114" s="64">
        <f t="shared" si="18"/>
        <v>10000</v>
      </c>
      <c r="F114" s="67">
        <f t="shared" si="10"/>
        <v>1.1747747663079295</v>
      </c>
      <c r="G114" s="74" t="str">
        <f t="shared" si="13"/>
        <v>2000/01</v>
      </c>
      <c r="H114" s="69" t="str">
        <f t="shared" si="14"/>
        <v>2023/06</v>
      </c>
      <c r="I114" s="84">
        <f>IF(AND(B114&gt;=日経平均!$C$2,B114&lt;日経平均!$D$3),E114,0)</f>
        <v>10000</v>
      </c>
      <c r="J114" s="84">
        <f t="shared" si="17"/>
        <v>1070000</v>
      </c>
      <c r="K114" s="84">
        <f>IF(AND(B114&gt;=日経平均!$C$2,B114&lt;日経平均!$D$3),J114,NA())</f>
        <v>1070000</v>
      </c>
      <c r="L114" s="63">
        <f>IF(AND(B114&gt;=日経平均!$C$2,B114&lt;=日経平均!$D$3),F114,0)</f>
        <v>1.1747747663079295</v>
      </c>
      <c r="M114" s="76">
        <f>L114+M113</f>
        <v>86.459106192075481</v>
      </c>
      <c r="N114" s="95">
        <f>IF(AND(B114&gt;=日経平均!$C$2,B114&lt;日経平均!$D$3),M114,0)</f>
        <v>86.459106192075481</v>
      </c>
      <c r="O114" s="83">
        <f t="shared" si="11"/>
        <v>735963.25586561835</v>
      </c>
      <c r="P114" s="47" t="str">
        <f t="shared" si="15"/>
        <v/>
      </c>
      <c r="Q114" s="47" t="str">
        <f t="shared" si="16"/>
        <v/>
      </c>
      <c r="R114" s="35"/>
      <c r="S114" s="35"/>
      <c r="T114" s="35"/>
      <c r="U114" s="35"/>
    </row>
    <row r="115" spans="2:21" ht="10" customHeight="1" x14ac:dyDescent="0.55000000000000004">
      <c r="B115" s="87">
        <v>39783</v>
      </c>
      <c r="C115" s="88">
        <v>8859.56</v>
      </c>
      <c r="D115" s="81" t="str">
        <f t="shared" si="12"/>
        <v>2008/12</v>
      </c>
      <c r="E115" s="64">
        <f t="shared" si="18"/>
        <v>10000</v>
      </c>
      <c r="F115" s="67">
        <f t="shared" si="10"/>
        <v>1.1287242255823089</v>
      </c>
      <c r="G115" s="74" t="str">
        <f t="shared" si="13"/>
        <v>2000/01</v>
      </c>
      <c r="H115" s="69" t="str">
        <f t="shared" si="14"/>
        <v>2023/06</v>
      </c>
      <c r="I115" s="84">
        <f>IF(AND(B115&gt;=日経平均!$C$2,B115&lt;日経平均!$D$3),E115,0)</f>
        <v>10000</v>
      </c>
      <c r="J115" s="84">
        <f t="shared" si="17"/>
        <v>1080000</v>
      </c>
      <c r="K115" s="84">
        <f>IF(AND(B115&gt;=日経平均!$C$2,B115&lt;日経平均!$D$3),J115,NA())</f>
        <v>1080000</v>
      </c>
      <c r="L115" s="63">
        <f>IF(AND(B115&gt;=日経平均!$C$2,B115&lt;=日経平均!$D$3),F115,0)</f>
        <v>1.1287242255823089</v>
      </c>
      <c r="M115" s="76">
        <f>IFERROR(L115+M114,"")</f>
        <v>87.587830417657784</v>
      </c>
      <c r="N115" s="95">
        <f>IF(AND(B115&gt;=日経平均!$C$2,B115&lt;日経平均!$D$3),M115,0)</f>
        <v>87.587830417657784</v>
      </c>
      <c r="O115" s="83">
        <f t="shared" si="11"/>
        <v>775989.63885506417</v>
      </c>
      <c r="P115" s="47" t="str">
        <f t="shared" si="15"/>
        <v/>
      </c>
      <c r="Q115" s="47" t="str">
        <f t="shared" si="16"/>
        <v/>
      </c>
      <c r="R115" s="35"/>
      <c r="S115" s="35"/>
      <c r="T115" s="35"/>
      <c r="U115" s="35"/>
    </row>
    <row r="116" spans="2:21" ht="10" customHeight="1" x14ac:dyDescent="0.55000000000000004">
      <c r="B116" s="87">
        <v>39814</v>
      </c>
      <c r="C116" s="88">
        <v>7994.05</v>
      </c>
      <c r="D116" s="81" t="str">
        <f t="shared" si="12"/>
        <v>2009/1</v>
      </c>
      <c r="E116" s="64">
        <f t="shared" si="18"/>
        <v>10000</v>
      </c>
      <c r="F116" s="67">
        <f t="shared" si="10"/>
        <v>1.2509303794697306</v>
      </c>
      <c r="G116" s="74" t="str">
        <f t="shared" si="13"/>
        <v>2000/01</v>
      </c>
      <c r="H116" s="69" t="str">
        <f t="shared" si="14"/>
        <v>2023/06</v>
      </c>
      <c r="I116" s="84">
        <f>IF(AND(B116&gt;=日経平均!$C$2,B116&lt;日経平均!$D$3),E116,0)</f>
        <v>10000</v>
      </c>
      <c r="J116" s="84">
        <f t="shared" si="17"/>
        <v>1090000</v>
      </c>
      <c r="K116" s="84">
        <f>IF(AND(B116&gt;=日経平均!$C$2,B116&lt;日経平均!$D$3),J116,NA())</f>
        <v>1090000</v>
      </c>
      <c r="L116" s="63">
        <f>IF(AND(B116&gt;=日経平均!$C$2,B116&lt;=日経平均!$D$3),F116,0)</f>
        <v>1.2509303794697306</v>
      </c>
      <c r="M116" s="76">
        <f>L116+M115</f>
        <v>88.83876079712752</v>
      </c>
      <c r="N116" s="95">
        <f>IF(AND(B116&gt;=日経平均!$C$2,B116&lt;日経平均!$D$3),M116,0)</f>
        <v>88.83876079712752</v>
      </c>
      <c r="O116" s="83">
        <f t="shared" si="11"/>
        <v>710181.4957502773</v>
      </c>
      <c r="P116" s="47" t="str">
        <f t="shared" si="15"/>
        <v/>
      </c>
      <c r="Q116" s="47" t="str">
        <f t="shared" si="16"/>
        <v/>
      </c>
      <c r="R116" s="35"/>
      <c r="S116" s="35"/>
      <c r="T116" s="35"/>
      <c r="U116" s="35"/>
    </row>
    <row r="117" spans="2:21" ht="10" customHeight="1" x14ac:dyDescent="0.55000000000000004">
      <c r="B117" s="87">
        <v>39845</v>
      </c>
      <c r="C117" s="88">
        <v>7568.42</v>
      </c>
      <c r="D117" s="81" t="str">
        <f t="shared" si="12"/>
        <v>2009/2</v>
      </c>
      <c r="E117" s="64">
        <f t="shared" si="18"/>
        <v>10000</v>
      </c>
      <c r="F117" s="67">
        <f t="shared" si="10"/>
        <v>1.321279738703719</v>
      </c>
      <c r="G117" s="74" t="str">
        <f t="shared" si="13"/>
        <v>2000/01</v>
      </c>
      <c r="H117" s="69" t="str">
        <f t="shared" si="14"/>
        <v>2023/06</v>
      </c>
      <c r="I117" s="84">
        <f>IF(AND(B117&gt;=日経平均!$C$2,B117&lt;日経平均!$D$3),E117,0)</f>
        <v>10000</v>
      </c>
      <c r="J117" s="84">
        <f t="shared" si="17"/>
        <v>1100000</v>
      </c>
      <c r="K117" s="84">
        <f>IF(AND(B117&gt;=日経平均!$C$2,B117&lt;日経平均!$D$3),J117,NA())</f>
        <v>1100000</v>
      </c>
      <c r="L117" s="63">
        <f>IF(AND(B117&gt;=日経平均!$C$2,B117&lt;=日経平均!$D$3),F117,0)</f>
        <v>1.321279738703719</v>
      </c>
      <c r="M117" s="76">
        <f>L117+M116</f>
        <v>90.160040535831243</v>
      </c>
      <c r="N117" s="95">
        <f>IF(AND(B117&gt;=日経平均!$C$2,B117&lt;日経平均!$D$3),M117,0)</f>
        <v>90.160040535831243</v>
      </c>
      <c r="O117" s="83">
        <f t="shared" si="11"/>
        <v>682369.05399219587</v>
      </c>
      <c r="P117" s="47" t="str">
        <f t="shared" si="15"/>
        <v/>
      </c>
      <c r="Q117" s="47" t="str">
        <f t="shared" si="16"/>
        <v/>
      </c>
      <c r="R117" s="35"/>
      <c r="S117" s="35"/>
      <c r="T117" s="35"/>
      <c r="U117" s="35"/>
    </row>
    <row r="118" spans="2:21" ht="10" customHeight="1" x14ac:dyDescent="0.55000000000000004">
      <c r="B118" s="87">
        <v>39873</v>
      </c>
      <c r="C118" s="88">
        <v>8109.53</v>
      </c>
      <c r="D118" s="81" t="str">
        <f t="shared" si="12"/>
        <v>2009/3</v>
      </c>
      <c r="E118" s="64">
        <f t="shared" si="18"/>
        <v>10000</v>
      </c>
      <c r="F118" s="67">
        <f t="shared" si="10"/>
        <v>1.2331170857004043</v>
      </c>
      <c r="G118" s="74" t="str">
        <f t="shared" si="13"/>
        <v>2000/01</v>
      </c>
      <c r="H118" s="69" t="str">
        <f t="shared" si="14"/>
        <v>2023/06</v>
      </c>
      <c r="I118" s="84">
        <f>IF(AND(B118&gt;=日経平均!$C$2,B118&lt;日経平均!$D$3),E118,0)</f>
        <v>10000</v>
      </c>
      <c r="J118" s="84">
        <f t="shared" si="17"/>
        <v>1110000</v>
      </c>
      <c r="K118" s="84">
        <f>IF(AND(B118&gt;=日経平均!$C$2,B118&lt;日経平均!$D$3),J118,NA())</f>
        <v>1110000</v>
      </c>
      <c r="L118" s="63">
        <f>IF(AND(B118&gt;=日経平均!$C$2,B118&lt;=日経平均!$D$3),F118,0)</f>
        <v>1.2331170857004043</v>
      </c>
      <c r="M118" s="76">
        <f>IFERROR(L118+M117,"")</f>
        <v>91.393157621531643</v>
      </c>
      <c r="N118" s="95">
        <f>IF(AND(B118&gt;=日経平均!$C$2,B118&lt;日経平均!$D$3),M118,0)</f>
        <v>91.393157621531643</v>
      </c>
      <c r="O118" s="83">
        <f t="shared" si="11"/>
        <v>741155.55352653947</v>
      </c>
      <c r="P118" s="47" t="str">
        <f t="shared" si="15"/>
        <v/>
      </c>
      <c r="Q118" s="47" t="str">
        <f t="shared" si="16"/>
        <v/>
      </c>
      <c r="R118" s="35"/>
      <c r="S118" s="35"/>
      <c r="T118" s="35"/>
      <c r="U118" s="35"/>
    </row>
    <row r="119" spans="2:21" ht="10" customHeight="1" x14ac:dyDescent="0.55000000000000004">
      <c r="B119" s="87">
        <v>39904</v>
      </c>
      <c r="C119" s="88">
        <v>8828.26</v>
      </c>
      <c r="D119" s="81" t="str">
        <f t="shared" si="12"/>
        <v>2009/4</v>
      </c>
      <c r="E119" s="64">
        <f t="shared" si="18"/>
        <v>10000</v>
      </c>
      <c r="F119" s="67">
        <f t="shared" si="10"/>
        <v>1.1327260411451407</v>
      </c>
      <c r="G119" s="74" t="str">
        <f t="shared" si="13"/>
        <v>2000/01</v>
      </c>
      <c r="H119" s="69" t="str">
        <f t="shared" si="14"/>
        <v>2023/06</v>
      </c>
      <c r="I119" s="84">
        <f>IF(AND(B119&gt;=日経平均!$C$2,B119&lt;日経平均!$D$3),E119,0)</f>
        <v>10000</v>
      </c>
      <c r="J119" s="84">
        <f t="shared" si="17"/>
        <v>1120000</v>
      </c>
      <c r="K119" s="84">
        <f>IF(AND(B119&gt;=日経平均!$C$2,B119&lt;日経平均!$D$3),J119,NA())</f>
        <v>1120000</v>
      </c>
      <c r="L119" s="63">
        <f>IF(AND(B119&gt;=日経平均!$C$2,B119&lt;=日経平均!$D$3),F119,0)</f>
        <v>1.1327260411451407</v>
      </c>
      <c r="M119" s="76">
        <f>L119+M118</f>
        <v>92.52588366267679</v>
      </c>
      <c r="N119" s="95">
        <f>IF(AND(B119&gt;=日経平均!$C$2,B119&lt;日経平均!$D$3),M119,0)</f>
        <v>92.52588366267679</v>
      </c>
      <c r="O119" s="83">
        <f t="shared" si="11"/>
        <v>816842.55770386301</v>
      </c>
      <c r="P119" s="47" t="str">
        <f t="shared" si="15"/>
        <v/>
      </c>
      <c r="Q119" s="47" t="str">
        <f t="shared" si="16"/>
        <v/>
      </c>
      <c r="R119" s="35"/>
      <c r="S119" s="35"/>
      <c r="T119" s="35"/>
      <c r="U119" s="35"/>
    </row>
    <row r="120" spans="2:21" ht="10" customHeight="1" x14ac:dyDescent="0.55000000000000004">
      <c r="B120" s="87">
        <v>39934</v>
      </c>
      <c r="C120" s="88">
        <v>9522.5</v>
      </c>
      <c r="D120" s="81" t="str">
        <f t="shared" si="12"/>
        <v>2009/5</v>
      </c>
      <c r="E120" s="64">
        <f t="shared" si="18"/>
        <v>10000</v>
      </c>
      <c r="F120" s="67">
        <f t="shared" si="10"/>
        <v>1.0501443948542926</v>
      </c>
      <c r="G120" s="74" t="str">
        <f t="shared" si="13"/>
        <v>2000/01</v>
      </c>
      <c r="H120" s="69" t="str">
        <f t="shared" si="14"/>
        <v>2023/06</v>
      </c>
      <c r="I120" s="84">
        <f>IF(AND(B120&gt;=日経平均!$C$2,B120&lt;日経平均!$D$3),E120,0)</f>
        <v>10000</v>
      </c>
      <c r="J120" s="84">
        <f t="shared" si="17"/>
        <v>1130000</v>
      </c>
      <c r="K120" s="84">
        <f>IF(AND(B120&gt;=日経平均!$C$2,B120&lt;日経平均!$D$3),J120,NA())</f>
        <v>1130000</v>
      </c>
      <c r="L120" s="63">
        <f>IF(AND(B120&gt;=日経平均!$C$2,B120&lt;=日経平均!$D$3),F120,0)</f>
        <v>1.0501443948542926</v>
      </c>
      <c r="M120" s="76">
        <f>IFERROR(L120+M119,"")</f>
        <v>93.576028057531076</v>
      </c>
      <c r="N120" s="95">
        <f>IF(AND(B120&gt;=日経平均!$C$2,B120&lt;日経平均!$D$3),M120,0)</f>
        <v>93.576028057531076</v>
      </c>
      <c r="O120" s="83">
        <f t="shared" si="11"/>
        <v>891077.72717783973</v>
      </c>
      <c r="P120" s="47" t="str">
        <f t="shared" si="15"/>
        <v/>
      </c>
      <c r="Q120" s="47" t="str">
        <f t="shared" si="16"/>
        <v/>
      </c>
      <c r="R120" s="35"/>
      <c r="S120" s="35"/>
      <c r="T120" s="35"/>
      <c r="U120" s="35"/>
    </row>
    <row r="121" spans="2:21" ht="10" customHeight="1" x14ac:dyDescent="0.55000000000000004">
      <c r="B121" s="87">
        <v>39965</v>
      </c>
      <c r="C121" s="88">
        <v>9958.44</v>
      </c>
      <c r="D121" s="81" t="str">
        <f t="shared" si="12"/>
        <v>2009/6</v>
      </c>
      <c r="E121" s="64">
        <f t="shared" si="18"/>
        <v>10000</v>
      </c>
      <c r="F121" s="67">
        <f t="shared" si="10"/>
        <v>1.004173344419407</v>
      </c>
      <c r="G121" s="74" t="str">
        <f t="shared" si="13"/>
        <v>2000/01</v>
      </c>
      <c r="H121" s="69" t="str">
        <f t="shared" si="14"/>
        <v>2023/06</v>
      </c>
      <c r="I121" s="84">
        <f>IF(AND(B121&gt;=日経平均!$C$2,B121&lt;日経平均!$D$3),E121,0)</f>
        <v>10000</v>
      </c>
      <c r="J121" s="84">
        <f t="shared" si="17"/>
        <v>1140000</v>
      </c>
      <c r="K121" s="84">
        <f>IF(AND(B121&gt;=日経平均!$C$2,B121&lt;日経平均!$D$3),J121,NA())</f>
        <v>1140000</v>
      </c>
      <c r="L121" s="63">
        <f>IF(AND(B121&gt;=日経平均!$C$2,B121&lt;=日経平均!$D$3),F121,0)</f>
        <v>1.004173344419407</v>
      </c>
      <c r="M121" s="76">
        <f>L121+M120</f>
        <v>94.58020140195049</v>
      </c>
      <c r="N121" s="95">
        <f>IF(AND(B121&gt;=日経平均!$C$2,B121&lt;日経平均!$D$3),M121,0)</f>
        <v>94.58020140195049</v>
      </c>
      <c r="O121" s="83">
        <f t="shared" si="11"/>
        <v>941871.26084923989</v>
      </c>
      <c r="P121" s="47" t="str">
        <f t="shared" si="15"/>
        <v/>
      </c>
      <c r="Q121" s="47" t="str">
        <f t="shared" si="16"/>
        <v/>
      </c>
      <c r="R121" s="35"/>
      <c r="S121" s="35"/>
      <c r="T121" s="35"/>
      <c r="U121" s="35"/>
    </row>
    <row r="122" spans="2:21" ht="10" customHeight="1" x14ac:dyDescent="0.55000000000000004">
      <c r="B122" s="87">
        <v>39995</v>
      </c>
      <c r="C122" s="88">
        <v>10356.83</v>
      </c>
      <c r="D122" s="81" t="str">
        <f t="shared" si="12"/>
        <v>2009/7</v>
      </c>
      <c r="E122" s="64">
        <f t="shared" si="18"/>
        <v>10000</v>
      </c>
      <c r="F122" s="67">
        <f t="shared" si="10"/>
        <v>0.96554640753975884</v>
      </c>
      <c r="G122" s="74" t="str">
        <f t="shared" si="13"/>
        <v>2000/01</v>
      </c>
      <c r="H122" s="69" t="str">
        <f t="shared" si="14"/>
        <v>2023/06</v>
      </c>
      <c r="I122" s="84">
        <f>IF(AND(B122&gt;=日経平均!$C$2,B122&lt;日経平均!$D$3),E122,0)</f>
        <v>10000</v>
      </c>
      <c r="J122" s="84">
        <f t="shared" si="17"/>
        <v>1150000</v>
      </c>
      <c r="K122" s="84">
        <f>IF(AND(B122&gt;=日経平均!$C$2,B122&lt;日経平均!$D$3),J122,NA())</f>
        <v>1150000</v>
      </c>
      <c r="L122" s="63">
        <f>IF(AND(B122&gt;=日経平均!$C$2,B122&lt;=日経平均!$D$3),F122,0)</f>
        <v>0.96554640753975884</v>
      </c>
      <c r="M122" s="76">
        <f>IFERROR(L122+M121,"")</f>
        <v>95.545747809490251</v>
      </c>
      <c r="N122" s="95">
        <f>IF(AND(B122&gt;=日経平均!$C$2,B122&lt;日経平均!$D$3),M122,0)</f>
        <v>95.545747809490251</v>
      </c>
      <c r="O122" s="83">
        <f t="shared" si="11"/>
        <v>989551.06728576287</v>
      </c>
      <c r="P122" s="47" t="str">
        <f t="shared" si="15"/>
        <v/>
      </c>
      <c r="Q122" s="47" t="str">
        <f t="shared" si="16"/>
        <v/>
      </c>
      <c r="R122" s="35"/>
      <c r="S122" s="35"/>
      <c r="T122" s="35"/>
      <c r="U122" s="35"/>
    </row>
    <row r="123" spans="2:21" ht="10" customHeight="1" x14ac:dyDescent="0.55000000000000004">
      <c r="B123" s="87">
        <v>40026</v>
      </c>
      <c r="C123" s="88">
        <v>10492.53</v>
      </c>
      <c r="D123" s="81" t="str">
        <f t="shared" si="12"/>
        <v>2009/8</v>
      </c>
      <c r="E123" s="64">
        <f t="shared" si="18"/>
        <v>10000</v>
      </c>
      <c r="F123" s="67">
        <f t="shared" si="10"/>
        <v>0.95305898577368842</v>
      </c>
      <c r="G123" s="74" t="str">
        <f t="shared" si="13"/>
        <v>2000/01</v>
      </c>
      <c r="H123" s="69" t="str">
        <f t="shared" si="14"/>
        <v>2023/06</v>
      </c>
      <c r="I123" s="84">
        <f>IF(AND(B123&gt;=日経平均!$C$2,B123&lt;日経平均!$D$3),E123,0)</f>
        <v>10000</v>
      </c>
      <c r="J123" s="84">
        <f t="shared" si="17"/>
        <v>1160000</v>
      </c>
      <c r="K123" s="84">
        <f>IF(AND(B123&gt;=日経平均!$C$2,B123&lt;日経平均!$D$3),J123,NA())</f>
        <v>1160000</v>
      </c>
      <c r="L123" s="63">
        <f>IF(AND(B123&gt;=日経平均!$C$2,B123&lt;=日経平均!$D$3),F123,0)</f>
        <v>0.95305898577368842</v>
      </c>
      <c r="M123" s="76">
        <f>L123+M122</f>
        <v>96.498806795263945</v>
      </c>
      <c r="N123" s="95">
        <f>IF(AND(B123&gt;=日経平均!$C$2,B123&lt;日経平均!$D$3),M123,0)</f>
        <v>96.498806795263945</v>
      </c>
      <c r="O123" s="83">
        <f t="shared" si="11"/>
        <v>1012516.6252635109</v>
      </c>
      <c r="P123" s="47" t="str">
        <f t="shared" si="15"/>
        <v/>
      </c>
      <c r="Q123" s="47" t="str">
        <f t="shared" si="16"/>
        <v/>
      </c>
      <c r="R123" s="35"/>
      <c r="S123" s="35"/>
      <c r="T123" s="35"/>
      <c r="U123" s="35"/>
    </row>
    <row r="124" spans="2:21" ht="10" customHeight="1" x14ac:dyDescent="0.55000000000000004">
      <c r="B124" s="87">
        <v>40057</v>
      </c>
      <c r="C124" s="88">
        <v>10133.23</v>
      </c>
      <c r="D124" s="81" t="str">
        <f t="shared" si="12"/>
        <v>2009/9</v>
      </c>
      <c r="E124" s="64">
        <f t="shared" si="18"/>
        <v>10000</v>
      </c>
      <c r="F124" s="67">
        <f t="shared" si="10"/>
        <v>0.98685216855829783</v>
      </c>
      <c r="G124" s="74" t="str">
        <f t="shared" si="13"/>
        <v>2000/01</v>
      </c>
      <c r="H124" s="69" t="str">
        <f t="shared" si="14"/>
        <v>2023/06</v>
      </c>
      <c r="I124" s="84">
        <f>IF(AND(B124&gt;=日経平均!$C$2,B124&lt;日経平均!$D$3),E124,0)</f>
        <v>10000</v>
      </c>
      <c r="J124" s="84">
        <f t="shared" si="17"/>
        <v>1170000</v>
      </c>
      <c r="K124" s="84">
        <f>IF(AND(B124&gt;=日経平均!$C$2,B124&lt;日経平均!$D$3),J124,NA())</f>
        <v>1170000</v>
      </c>
      <c r="L124" s="63">
        <f>IF(AND(B124&gt;=日経平均!$C$2,B124&lt;=日経平均!$D$3),F124,0)</f>
        <v>0.98685216855829783</v>
      </c>
      <c r="M124" s="76">
        <f>IFERROR(L124+M123,"")</f>
        <v>97.485658963822246</v>
      </c>
      <c r="N124" s="95">
        <f>IF(AND(B124&gt;=日経平均!$C$2,B124&lt;日経平均!$D$3),M124,0)</f>
        <v>97.485658963822246</v>
      </c>
      <c r="O124" s="83">
        <f t="shared" si="11"/>
        <v>987844.60398197244</v>
      </c>
      <c r="P124" s="47" t="str">
        <f t="shared" si="15"/>
        <v/>
      </c>
      <c r="Q124" s="47" t="str">
        <f t="shared" si="16"/>
        <v/>
      </c>
      <c r="R124" s="35"/>
      <c r="S124" s="35"/>
      <c r="T124" s="35"/>
      <c r="U124" s="35"/>
    </row>
    <row r="125" spans="2:21" ht="10" customHeight="1" x14ac:dyDescent="0.55000000000000004">
      <c r="B125" s="87">
        <v>40087</v>
      </c>
      <c r="C125" s="88">
        <v>10034.74</v>
      </c>
      <c r="D125" s="81" t="str">
        <f t="shared" si="12"/>
        <v>2009/10</v>
      </c>
      <c r="E125" s="64">
        <f t="shared" si="18"/>
        <v>10000</v>
      </c>
      <c r="F125" s="67">
        <f t="shared" si="10"/>
        <v>0.99653802689456827</v>
      </c>
      <c r="G125" s="74" t="str">
        <f t="shared" si="13"/>
        <v>2000/01</v>
      </c>
      <c r="H125" s="69" t="str">
        <f t="shared" si="14"/>
        <v>2023/06</v>
      </c>
      <c r="I125" s="84">
        <f>IF(AND(B125&gt;=日経平均!$C$2,B125&lt;日経平均!$D$3),E125,0)</f>
        <v>10000</v>
      </c>
      <c r="J125" s="84">
        <f t="shared" si="17"/>
        <v>1180000</v>
      </c>
      <c r="K125" s="84">
        <f>IF(AND(B125&gt;=日経平均!$C$2,B125&lt;日経平均!$D$3),J125,NA())</f>
        <v>1180000</v>
      </c>
      <c r="L125" s="63">
        <f>IF(AND(B125&gt;=日経平均!$C$2,B125&lt;=日経平均!$D$3),F125,0)</f>
        <v>0.99653802689456827</v>
      </c>
      <c r="M125" s="76">
        <f>L125+M124</f>
        <v>98.482196990716815</v>
      </c>
      <c r="N125" s="95">
        <f>IF(AND(B125&gt;=日経平均!$C$2,B125&lt;日経平均!$D$3),M125,0)</f>
        <v>98.482196990716815</v>
      </c>
      <c r="O125" s="83">
        <f t="shared" si="11"/>
        <v>988243.24143062567</v>
      </c>
      <c r="P125" s="47" t="str">
        <f t="shared" si="15"/>
        <v/>
      </c>
      <c r="Q125" s="47" t="str">
        <f t="shared" si="16"/>
        <v/>
      </c>
      <c r="R125" s="35"/>
      <c r="S125" s="35"/>
      <c r="T125" s="35"/>
      <c r="U125" s="35"/>
    </row>
    <row r="126" spans="2:21" ht="10" customHeight="1" x14ac:dyDescent="0.55000000000000004">
      <c r="B126" s="87">
        <v>40118</v>
      </c>
      <c r="C126" s="88">
        <v>9345.5499999999993</v>
      </c>
      <c r="D126" s="81" t="str">
        <f t="shared" si="12"/>
        <v>2009/11</v>
      </c>
      <c r="E126" s="64">
        <f t="shared" si="18"/>
        <v>10000</v>
      </c>
      <c r="F126" s="67">
        <f t="shared" si="10"/>
        <v>1.0700279812317093</v>
      </c>
      <c r="G126" s="74" t="str">
        <f t="shared" si="13"/>
        <v>2000/01</v>
      </c>
      <c r="H126" s="69" t="str">
        <f t="shared" si="14"/>
        <v>2023/06</v>
      </c>
      <c r="I126" s="84">
        <f>IF(AND(B126&gt;=日経平均!$C$2,B126&lt;日経平均!$D$3),E126,0)</f>
        <v>10000</v>
      </c>
      <c r="J126" s="84">
        <f t="shared" si="17"/>
        <v>1190000</v>
      </c>
      <c r="K126" s="84">
        <f>IF(AND(B126&gt;=日経平均!$C$2,B126&lt;日経平均!$D$3),J126,NA())</f>
        <v>1190000</v>
      </c>
      <c r="L126" s="63">
        <f>IF(AND(B126&gt;=日経平均!$C$2,B126&lt;=日経平均!$D$3),F126,0)</f>
        <v>1.0700279812317093</v>
      </c>
      <c r="M126" s="76">
        <f>IFERROR(L126+M125,"")</f>
        <v>99.552224971948519</v>
      </c>
      <c r="N126" s="95">
        <f>IF(AND(B126&gt;=日経平均!$C$2,B126&lt;日経平均!$D$3),M126,0)</f>
        <v>99.552224971948519</v>
      </c>
      <c r="O126" s="83">
        <f t="shared" si="11"/>
        <v>930370.29608659341</v>
      </c>
      <c r="P126" s="47" t="str">
        <f t="shared" si="15"/>
        <v/>
      </c>
      <c r="Q126" s="47" t="str">
        <f t="shared" si="16"/>
        <v/>
      </c>
      <c r="R126" s="35"/>
      <c r="S126" s="35"/>
      <c r="T126" s="35"/>
      <c r="U126" s="35"/>
    </row>
    <row r="127" spans="2:21" ht="10" customHeight="1" x14ac:dyDescent="0.55000000000000004">
      <c r="B127" s="87">
        <v>40148</v>
      </c>
      <c r="C127" s="88">
        <v>10546.44</v>
      </c>
      <c r="D127" s="81" t="str">
        <f t="shared" si="12"/>
        <v>2009/12</v>
      </c>
      <c r="E127" s="64">
        <f t="shared" si="18"/>
        <v>10000</v>
      </c>
      <c r="F127" s="67">
        <f t="shared" si="10"/>
        <v>0.94818725560473482</v>
      </c>
      <c r="G127" s="74" t="str">
        <f t="shared" si="13"/>
        <v>2000/01</v>
      </c>
      <c r="H127" s="69" t="str">
        <f t="shared" si="14"/>
        <v>2023/06</v>
      </c>
      <c r="I127" s="84">
        <f>IF(AND(B127&gt;=日経平均!$C$2,B127&lt;日経平均!$D$3),E127,0)</f>
        <v>10000</v>
      </c>
      <c r="J127" s="84">
        <f t="shared" si="17"/>
        <v>1200000</v>
      </c>
      <c r="K127" s="84">
        <f>IF(AND(B127&gt;=日経平均!$C$2,B127&lt;日経平均!$D$3),J127,NA())</f>
        <v>1200000</v>
      </c>
      <c r="L127" s="63">
        <f>IF(AND(B127&gt;=日経平均!$C$2,B127&lt;=日経平均!$D$3),F127,0)</f>
        <v>0.94818725560473482</v>
      </c>
      <c r="M127" s="76">
        <f>L127+M126</f>
        <v>100.50041222755326</v>
      </c>
      <c r="N127" s="95">
        <f>IF(AND(B127&gt;=日経平均!$C$2,B127&lt;日経平均!$D$3),M127,0)</f>
        <v>100.50041222755326</v>
      </c>
      <c r="O127" s="83">
        <f t="shared" si="11"/>
        <v>1059921.5675331568</v>
      </c>
      <c r="P127" s="47" t="str">
        <f t="shared" si="15"/>
        <v/>
      </c>
      <c r="Q127" s="47" t="str">
        <f t="shared" si="16"/>
        <v/>
      </c>
      <c r="R127" s="35"/>
      <c r="S127" s="35"/>
      <c r="T127" s="35"/>
      <c r="U127" s="35"/>
    </row>
    <row r="128" spans="2:21" ht="10" customHeight="1" x14ac:dyDescent="0.55000000000000004">
      <c r="B128" s="87">
        <v>40179</v>
      </c>
      <c r="C128" s="88">
        <v>10198.040000000001</v>
      </c>
      <c r="D128" s="81" t="str">
        <f t="shared" si="12"/>
        <v>2010/1</v>
      </c>
      <c r="E128" s="64">
        <f t="shared" si="18"/>
        <v>10000</v>
      </c>
      <c r="F128" s="67">
        <f t="shared" si="10"/>
        <v>0.9805805821510799</v>
      </c>
      <c r="G128" s="74" t="str">
        <f t="shared" si="13"/>
        <v>2000/01</v>
      </c>
      <c r="H128" s="69" t="str">
        <f t="shared" si="14"/>
        <v>2023/06</v>
      </c>
      <c r="I128" s="84">
        <f>IF(AND(B128&gt;=日経平均!$C$2,B128&lt;日経平均!$D$3),E128,0)</f>
        <v>10000</v>
      </c>
      <c r="J128" s="84">
        <f t="shared" si="17"/>
        <v>1210000</v>
      </c>
      <c r="K128" s="84">
        <f>IF(AND(B128&gt;=日経平均!$C$2,B128&lt;日経平均!$D$3),J128,NA())</f>
        <v>1210000</v>
      </c>
      <c r="L128" s="63">
        <f>IF(AND(B128&gt;=日経平均!$C$2,B128&lt;=日経平均!$D$3),F128,0)</f>
        <v>0.9805805821510799</v>
      </c>
      <c r="M128" s="76">
        <f>L128+M127</f>
        <v>101.48099280970433</v>
      </c>
      <c r="N128" s="95">
        <f>IF(AND(B128&gt;=日経平均!$C$2,B128&lt;日経平均!$D$3),M128,0)</f>
        <v>101.48099280970433</v>
      </c>
      <c r="O128" s="83">
        <f t="shared" si="11"/>
        <v>1034907.2239130773</v>
      </c>
      <c r="P128" s="47" t="str">
        <f t="shared" si="15"/>
        <v/>
      </c>
      <c r="Q128" s="47" t="str">
        <f t="shared" si="16"/>
        <v/>
      </c>
      <c r="R128" s="35"/>
      <c r="S128" s="35"/>
      <c r="T128" s="35"/>
      <c r="U128" s="35"/>
    </row>
    <row r="129" spans="2:21" ht="10" customHeight="1" x14ac:dyDescent="0.55000000000000004">
      <c r="B129" s="87">
        <v>40210</v>
      </c>
      <c r="C129" s="88">
        <v>10126.030000000001</v>
      </c>
      <c r="D129" s="81" t="str">
        <f t="shared" si="12"/>
        <v>2010/2</v>
      </c>
      <c r="E129" s="64">
        <f t="shared" si="18"/>
        <v>10000</v>
      </c>
      <c r="F129" s="67">
        <f t="shared" si="10"/>
        <v>0.98755385871856982</v>
      </c>
      <c r="G129" s="74" t="str">
        <f t="shared" si="13"/>
        <v>2000/01</v>
      </c>
      <c r="H129" s="69" t="str">
        <f t="shared" si="14"/>
        <v>2023/06</v>
      </c>
      <c r="I129" s="84">
        <f>IF(AND(B129&gt;=日経平均!$C$2,B129&lt;日経平均!$D$3),E129,0)</f>
        <v>10000</v>
      </c>
      <c r="J129" s="84">
        <f t="shared" si="17"/>
        <v>1220000</v>
      </c>
      <c r="K129" s="84">
        <f>IF(AND(B129&gt;=日経平均!$C$2,B129&lt;日経平均!$D$3),J129,NA())</f>
        <v>1220000</v>
      </c>
      <c r="L129" s="63">
        <f>IF(AND(B129&gt;=日経平均!$C$2,B129&lt;=日経平均!$D$3),F129,0)</f>
        <v>0.98755385871856982</v>
      </c>
      <c r="M129" s="76">
        <f>IFERROR(L129+M128,"")</f>
        <v>102.4685466684229</v>
      </c>
      <c r="N129" s="95">
        <f>IF(AND(B129&gt;=日経平均!$C$2,B129&lt;日経平均!$D$3),M129,0)</f>
        <v>102.4685466684229</v>
      </c>
      <c r="O129" s="83">
        <f t="shared" si="11"/>
        <v>1037599.5776208504</v>
      </c>
      <c r="P129" s="47" t="str">
        <f t="shared" si="15"/>
        <v/>
      </c>
      <c r="Q129" s="47" t="str">
        <f t="shared" si="16"/>
        <v/>
      </c>
      <c r="R129" s="35"/>
      <c r="S129" s="35"/>
      <c r="T129" s="35"/>
      <c r="U129" s="35"/>
    </row>
    <row r="130" spans="2:21" ht="10" customHeight="1" x14ac:dyDescent="0.55000000000000004">
      <c r="B130" s="87">
        <v>40238</v>
      </c>
      <c r="C130" s="88">
        <v>11089.94</v>
      </c>
      <c r="D130" s="81" t="str">
        <f t="shared" si="12"/>
        <v>2010/3</v>
      </c>
      <c r="E130" s="64">
        <f t="shared" si="18"/>
        <v>10000</v>
      </c>
      <c r="F130" s="67">
        <f t="shared" si="10"/>
        <v>0.90171813373201293</v>
      </c>
      <c r="G130" s="74" t="str">
        <f t="shared" si="13"/>
        <v>2000/01</v>
      </c>
      <c r="H130" s="69" t="str">
        <f t="shared" si="14"/>
        <v>2023/06</v>
      </c>
      <c r="I130" s="84">
        <f>IF(AND(B130&gt;=日経平均!$C$2,B130&lt;日経平均!$D$3),E130,0)</f>
        <v>10000</v>
      </c>
      <c r="J130" s="84">
        <f t="shared" si="17"/>
        <v>1230000</v>
      </c>
      <c r="K130" s="84">
        <f>IF(AND(B130&gt;=日経平均!$C$2,B130&lt;日経平均!$D$3),J130,NA())</f>
        <v>1230000</v>
      </c>
      <c r="L130" s="63">
        <f>IF(AND(B130&gt;=日経平均!$C$2,B130&lt;=日経平均!$D$3),F130,0)</f>
        <v>0.90171813373201293</v>
      </c>
      <c r="M130" s="76">
        <f>L130+M129</f>
        <v>103.37026480215492</v>
      </c>
      <c r="N130" s="95">
        <f>IF(AND(B130&gt;=日経平均!$C$2,B130&lt;日経平均!$D$3),M130,0)</f>
        <v>103.37026480215492</v>
      </c>
      <c r="O130" s="83">
        <f t="shared" si="11"/>
        <v>1146370.0344400101</v>
      </c>
      <c r="P130" s="47" t="str">
        <f t="shared" si="15"/>
        <v/>
      </c>
      <c r="Q130" s="47" t="str">
        <f t="shared" si="16"/>
        <v/>
      </c>
      <c r="R130" s="35"/>
      <c r="S130" s="35"/>
      <c r="T130" s="35"/>
      <c r="U130" s="35"/>
    </row>
    <row r="131" spans="2:21" ht="10" customHeight="1" x14ac:dyDescent="0.55000000000000004">
      <c r="B131" s="87">
        <v>40269</v>
      </c>
      <c r="C131" s="88">
        <v>11057.4</v>
      </c>
      <c r="D131" s="81" t="str">
        <f t="shared" si="12"/>
        <v>2010/4</v>
      </c>
      <c r="E131" s="64">
        <f t="shared" si="18"/>
        <v>10000</v>
      </c>
      <c r="F131" s="67">
        <f t="shared" si="10"/>
        <v>0.9043717329571147</v>
      </c>
      <c r="G131" s="74" t="str">
        <f t="shared" si="13"/>
        <v>2000/01</v>
      </c>
      <c r="H131" s="69" t="str">
        <f t="shared" si="14"/>
        <v>2023/06</v>
      </c>
      <c r="I131" s="84">
        <f>IF(AND(B131&gt;=日経平均!$C$2,B131&lt;日経平均!$D$3),E131,0)</f>
        <v>10000</v>
      </c>
      <c r="J131" s="84">
        <f t="shared" si="17"/>
        <v>1240000</v>
      </c>
      <c r="K131" s="84">
        <f>IF(AND(B131&gt;=日経平均!$C$2,B131&lt;日経平均!$D$3),J131,NA())</f>
        <v>1240000</v>
      </c>
      <c r="L131" s="63">
        <f>IF(AND(B131&gt;=日経平均!$C$2,B131&lt;=日経平均!$D$3),F131,0)</f>
        <v>0.9043717329571147</v>
      </c>
      <c r="M131" s="76">
        <f>IFERROR(L131+M130,"")</f>
        <v>104.27463653511204</v>
      </c>
      <c r="N131" s="95">
        <f>IF(AND(B131&gt;=日経平均!$C$2,B131&lt;日経平均!$D$3),M131,0)</f>
        <v>104.27463653511204</v>
      </c>
      <c r="O131" s="83">
        <f t="shared" si="11"/>
        <v>1153006.3660233477</v>
      </c>
      <c r="P131" s="47" t="str">
        <f t="shared" si="15"/>
        <v/>
      </c>
      <c r="Q131" s="47" t="str">
        <f t="shared" si="16"/>
        <v/>
      </c>
      <c r="R131" s="35"/>
      <c r="S131" s="35"/>
      <c r="T131" s="35"/>
      <c r="U131" s="35"/>
    </row>
    <row r="132" spans="2:21" ht="10" customHeight="1" x14ac:dyDescent="0.55000000000000004">
      <c r="B132" s="87">
        <v>40299</v>
      </c>
      <c r="C132" s="88">
        <v>9768.7000000000007</v>
      </c>
      <c r="D132" s="81" t="str">
        <f t="shared" si="12"/>
        <v>2010/5</v>
      </c>
      <c r="E132" s="64">
        <f t="shared" si="18"/>
        <v>10000</v>
      </c>
      <c r="F132" s="67">
        <f t="shared" si="10"/>
        <v>1.0236776643770409</v>
      </c>
      <c r="G132" s="74" t="str">
        <f t="shared" si="13"/>
        <v>2000/01</v>
      </c>
      <c r="H132" s="69" t="str">
        <f t="shared" si="14"/>
        <v>2023/06</v>
      </c>
      <c r="I132" s="84">
        <f>IF(AND(B132&gt;=日経平均!$C$2,B132&lt;日経平均!$D$3),E132,0)</f>
        <v>10000</v>
      </c>
      <c r="J132" s="84">
        <f t="shared" si="17"/>
        <v>1250000</v>
      </c>
      <c r="K132" s="84">
        <f>IF(AND(B132&gt;=日経平均!$C$2,B132&lt;日経平均!$D$3),J132,NA())</f>
        <v>1250000</v>
      </c>
      <c r="L132" s="63">
        <f>IF(AND(B132&gt;=日経平均!$C$2,B132&lt;=日経平均!$D$3),F132,0)</f>
        <v>1.0236776643770409</v>
      </c>
      <c r="M132" s="76">
        <f>L132+M131</f>
        <v>105.29831419948908</v>
      </c>
      <c r="N132" s="95">
        <f>IF(AND(B132&gt;=日経平均!$C$2,B132&lt;日経平均!$D$3),M132,0)</f>
        <v>105.29831419948908</v>
      </c>
      <c r="O132" s="83">
        <f t="shared" si="11"/>
        <v>1028627.6419205491</v>
      </c>
      <c r="P132" s="47" t="str">
        <f t="shared" si="15"/>
        <v/>
      </c>
      <c r="Q132" s="47" t="str">
        <f t="shared" si="16"/>
        <v/>
      </c>
      <c r="R132" s="35"/>
      <c r="S132" s="35"/>
      <c r="T132" s="35"/>
      <c r="U132" s="35"/>
    </row>
    <row r="133" spans="2:21" ht="10" customHeight="1" x14ac:dyDescent="0.55000000000000004">
      <c r="B133" s="87">
        <v>40330</v>
      </c>
      <c r="C133" s="88">
        <v>9382.64</v>
      </c>
      <c r="D133" s="81" t="str">
        <f t="shared" si="12"/>
        <v>2010/6</v>
      </c>
      <c r="E133" s="64">
        <f t="shared" si="18"/>
        <v>10000</v>
      </c>
      <c r="F133" s="67">
        <f t="shared" si="10"/>
        <v>1.0657981122583837</v>
      </c>
      <c r="G133" s="74" t="str">
        <f t="shared" si="13"/>
        <v>2000/01</v>
      </c>
      <c r="H133" s="69" t="str">
        <f t="shared" si="14"/>
        <v>2023/06</v>
      </c>
      <c r="I133" s="84">
        <f>IF(AND(B133&gt;=日経平均!$C$2,B133&lt;日経平均!$D$3),E133,0)</f>
        <v>10000</v>
      </c>
      <c r="J133" s="84">
        <f t="shared" si="17"/>
        <v>1260000</v>
      </c>
      <c r="K133" s="84">
        <f>IF(AND(B133&gt;=日経平均!$C$2,B133&lt;日経平均!$D$3),J133,NA())</f>
        <v>1260000</v>
      </c>
      <c r="L133" s="63">
        <f>IF(AND(B133&gt;=日経平均!$C$2,B133&lt;=日経平均!$D$3),F133,0)</f>
        <v>1.0657981122583837</v>
      </c>
      <c r="M133" s="76">
        <f>IFERROR(L133+M132,"")</f>
        <v>106.36411231174746</v>
      </c>
      <c r="N133" s="95">
        <f>IF(AND(B133&gt;=日経平均!$C$2,B133&lt;日経平均!$D$3),M133,0)</f>
        <v>106.36411231174746</v>
      </c>
      <c r="O133" s="83">
        <f t="shared" si="11"/>
        <v>997976.17474069411</v>
      </c>
      <c r="P133" s="47" t="str">
        <f t="shared" si="15"/>
        <v/>
      </c>
      <c r="Q133" s="47" t="str">
        <f t="shared" si="16"/>
        <v/>
      </c>
      <c r="R133" s="35"/>
      <c r="S133" s="35"/>
      <c r="T133" s="35"/>
      <c r="U133" s="35"/>
    </row>
    <row r="134" spans="2:21" ht="10" customHeight="1" x14ac:dyDescent="0.55000000000000004">
      <c r="B134" s="87">
        <v>40360</v>
      </c>
      <c r="C134" s="88">
        <v>9537.2999999999993</v>
      </c>
      <c r="D134" s="81" t="str">
        <f t="shared" si="12"/>
        <v>2010/7</v>
      </c>
      <c r="E134" s="64">
        <f t="shared" si="18"/>
        <v>10000</v>
      </c>
      <c r="F134" s="67">
        <f t="shared" si="10"/>
        <v>1.0485147788158076</v>
      </c>
      <c r="G134" s="74" t="str">
        <f t="shared" si="13"/>
        <v>2000/01</v>
      </c>
      <c r="H134" s="69" t="str">
        <f t="shared" si="14"/>
        <v>2023/06</v>
      </c>
      <c r="I134" s="84">
        <f>IF(AND(B134&gt;=日経平均!$C$2,B134&lt;日経平均!$D$3),E134,0)</f>
        <v>10000</v>
      </c>
      <c r="J134" s="84">
        <f t="shared" si="17"/>
        <v>1270000</v>
      </c>
      <c r="K134" s="84">
        <f>IF(AND(B134&gt;=日経平均!$C$2,B134&lt;日経平均!$D$3),J134,NA())</f>
        <v>1270000</v>
      </c>
      <c r="L134" s="63">
        <f>IF(AND(B134&gt;=日経平均!$C$2,B134&lt;=日経平均!$D$3),F134,0)</f>
        <v>1.0485147788158076</v>
      </c>
      <c r="M134" s="76">
        <f>L134+M133</f>
        <v>107.41262709056328</v>
      </c>
      <c r="N134" s="95">
        <f>IF(AND(B134&gt;=日経平均!$C$2,B134&lt;日経平均!$D$3),M134,0)</f>
        <v>107.41262709056328</v>
      </c>
      <c r="O134" s="83">
        <f t="shared" si="11"/>
        <v>1024426.4483508291</v>
      </c>
      <c r="P134" s="47" t="str">
        <f t="shared" si="15"/>
        <v/>
      </c>
      <c r="Q134" s="47" t="str">
        <f t="shared" si="16"/>
        <v/>
      </c>
      <c r="R134" s="35"/>
      <c r="S134" s="35"/>
      <c r="T134" s="35"/>
      <c r="U134" s="35"/>
    </row>
    <row r="135" spans="2:21" ht="10" customHeight="1" x14ac:dyDescent="0.55000000000000004">
      <c r="B135" s="87">
        <v>40391</v>
      </c>
      <c r="C135" s="88">
        <v>8824.06</v>
      </c>
      <c r="D135" s="81" t="str">
        <f t="shared" si="12"/>
        <v>2010/8</v>
      </c>
      <c r="E135" s="64">
        <f t="shared" si="18"/>
        <v>10000</v>
      </c>
      <c r="F135" s="67">
        <f t="shared" si="10"/>
        <v>1.1332651863201293</v>
      </c>
      <c r="G135" s="74" t="str">
        <f t="shared" si="13"/>
        <v>2000/01</v>
      </c>
      <c r="H135" s="69" t="str">
        <f t="shared" si="14"/>
        <v>2023/06</v>
      </c>
      <c r="I135" s="84">
        <f>IF(AND(B135&gt;=日経平均!$C$2,B135&lt;日経平均!$D$3),E135,0)</f>
        <v>10000</v>
      </c>
      <c r="J135" s="84">
        <f t="shared" si="17"/>
        <v>1280000</v>
      </c>
      <c r="K135" s="84">
        <f>IF(AND(B135&gt;=日経平均!$C$2,B135&lt;日経平均!$D$3),J135,NA())</f>
        <v>1280000</v>
      </c>
      <c r="L135" s="63">
        <f>IF(AND(B135&gt;=日経平均!$C$2,B135&lt;=日経平均!$D$3),F135,0)</f>
        <v>1.1332651863201293</v>
      </c>
      <c r="M135" s="76">
        <f>IFERROR(L135+M134,"")</f>
        <v>108.54589227688341</v>
      </c>
      <c r="N135" s="95">
        <f>IF(AND(B135&gt;=日経平均!$C$2,B135&lt;日経平均!$D$3),M135,0)</f>
        <v>108.54589227688341</v>
      </c>
      <c r="O135" s="83">
        <f t="shared" si="11"/>
        <v>957815.46620475571</v>
      </c>
      <c r="P135" s="47" t="str">
        <f t="shared" si="15"/>
        <v/>
      </c>
      <c r="Q135" s="47" t="str">
        <f t="shared" si="16"/>
        <v/>
      </c>
      <c r="R135" s="35"/>
      <c r="S135" s="35"/>
      <c r="T135" s="35"/>
      <c r="U135" s="35"/>
    </row>
    <row r="136" spans="2:21" ht="10" customHeight="1" x14ac:dyDescent="0.55000000000000004">
      <c r="B136" s="87">
        <v>40422</v>
      </c>
      <c r="C136" s="88">
        <v>9369.35</v>
      </c>
      <c r="D136" s="81" t="str">
        <f t="shared" si="12"/>
        <v>2010/9</v>
      </c>
      <c r="E136" s="64">
        <f t="shared" si="18"/>
        <v>10000</v>
      </c>
      <c r="F136" s="67">
        <f t="shared" ref="F136:F199" si="19">E136/C136</f>
        <v>1.067309898765656</v>
      </c>
      <c r="G136" s="74" t="str">
        <f t="shared" si="13"/>
        <v>2000/01</v>
      </c>
      <c r="H136" s="69" t="str">
        <f t="shared" si="14"/>
        <v>2023/06</v>
      </c>
      <c r="I136" s="84">
        <f>IF(AND(B136&gt;=日経平均!$C$2,B136&lt;日経平均!$D$3),E136,0)</f>
        <v>10000</v>
      </c>
      <c r="J136" s="84">
        <f t="shared" si="17"/>
        <v>1290000</v>
      </c>
      <c r="K136" s="84">
        <f>IF(AND(B136&gt;=日経平均!$C$2,B136&lt;日経平均!$D$3),J136,NA())</f>
        <v>1290000</v>
      </c>
      <c r="L136" s="63">
        <f>IF(AND(B136&gt;=日経平均!$C$2,B136&lt;=日経平均!$D$3),F136,0)</f>
        <v>1.067309898765656</v>
      </c>
      <c r="M136" s="76">
        <f>L136+M135</f>
        <v>109.61320217564906</v>
      </c>
      <c r="N136" s="95">
        <f>IF(AND(B136&gt;=日経平均!$C$2,B136&lt;日経平均!$D$3),M136,0)</f>
        <v>109.61320217564906</v>
      </c>
      <c r="O136" s="83">
        <f t="shared" ref="O136:O199" si="20">IF(C136*N136=0,NA(),C136*N136)</f>
        <v>1027004.4558044176</v>
      </c>
      <c r="P136" s="47" t="str">
        <f t="shared" si="15"/>
        <v/>
      </c>
      <c r="Q136" s="47" t="str">
        <f t="shared" si="16"/>
        <v/>
      </c>
      <c r="R136" s="35"/>
      <c r="S136" s="35"/>
      <c r="T136" s="35"/>
      <c r="U136" s="35"/>
    </row>
    <row r="137" spans="2:21" ht="10" customHeight="1" x14ac:dyDescent="0.55000000000000004">
      <c r="B137" s="87">
        <v>40452</v>
      </c>
      <c r="C137" s="88">
        <v>9202.4500000000007</v>
      </c>
      <c r="D137" s="81" t="str">
        <f t="shared" ref="D137:D200" si="21">TEXT(B137,"yyy/m")</f>
        <v>2010/10</v>
      </c>
      <c r="E137" s="64">
        <f t="shared" si="18"/>
        <v>10000</v>
      </c>
      <c r="F137" s="67">
        <f t="shared" si="19"/>
        <v>1.0866671375557595</v>
      </c>
      <c r="G137" s="74" t="str">
        <f t="shared" ref="G137:G200" si="22">TEXT($C$2,"yyyy/mm")</f>
        <v>2000/01</v>
      </c>
      <c r="H137" s="69" t="str">
        <f t="shared" ref="H137:H200" si="23">TEXT($N$6,"yyyy/mm")</f>
        <v>2023/06</v>
      </c>
      <c r="I137" s="84">
        <f>IF(AND(B137&gt;=日経平均!$C$2,B137&lt;日経平均!$D$3),E137,0)</f>
        <v>10000</v>
      </c>
      <c r="J137" s="84">
        <f t="shared" si="17"/>
        <v>1300000</v>
      </c>
      <c r="K137" s="84">
        <f>IF(AND(B137&gt;=日経平均!$C$2,B137&lt;日経平均!$D$3),J137,NA())</f>
        <v>1300000</v>
      </c>
      <c r="L137" s="63">
        <f>IF(AND(B137&gt;=日経平均!$C$2,B137&lt;=日経平均!$D$3),F137,0)</f>
        <v>1.0866671375557595</v>
      </c>
      <c r="M137" s="76">
        <f>IFERROR(L137+M136,"")</f>
        <v>110.69986931320483</v>
      </c>
      <c r="N137" s="95">
        <f>IF(AND(B137&gt;=日経平均!$C$2,B137&lt;日経平均!$D$3),M137,0)</f>
        <v>110.69986931320483</v>
      </c>
      <c r="O137" s="83">
        <f t="shared" si="20"/>
        <v>1018710.0123613018</v>
      </c>
      <c r="P137" s="47" t="str">
        <f t="shared" ref="P137:P200" si="24">IF(D137=$P$6,N137,"")</f>
        <v/>
      </c>
      <c r="Q137" s="47" t="str">
        <f t="shared" ref="Q137:Q200" si="25">IF(D137=$Q$6,C137,"")</f>
        <v/>
      </c>
      <c r="R137" s="35"/>
      <c r="S137" s="35"/>
      <c r="T137" s="35"/>
      <c r="U137" s="35"/>
    </row>
    <row r="138" spans="2:21" ht="10" customHeight="1" x14ac:dyDescent="0.55000000000000004">
      <c r="B138" s="87">
        <v>40483</v>
      </c>
      <c r="C138" s="88">
        <v>9937.0400000000009</v>
      </c>
      <c r="D138" s="81" t="str">
        <f t="shared" si="21"/>
        <v>2010/11</v>
      </c>
      <c r="E138" s="64">
        <f t="shared" si="18"/>
        <v>10000</v>
      </c>
      <c r="F138" s="67">
        <f t="shared" si="19"/>
        <v>1.0063358907682769</v>
      </c>
      <c r="G138" s="74" t="str">
        <f t="shared" si="22"/>
        <v>2000/01</v>
      </c>
      <c r="H138" s="69" t="str">
        <f t="shared" si="23"/>
        <v>2023/06</v>
      </c>
      <c r="I138" s="84">
        <f>IF(AND(B138&gt;=日経平均!$C$2,B138&lt;日経平均!$D$3),E138,0)</f>
        <v>10000</v>
      </c>
      <c r="J138" s="84">
        <f t="shared" ref="J138:J201" si="26">I137+J137</f>
        <v>1310000</v>
      </c>
      <c r="K138" s="84">
        <f>IF(AND(B138&gt;=日経平均!$C$2,B138&lt;日経平均!$D$3),J138,NA())</f>
        <v>1310000</v>
      </c>
      <c r="L138" s="63">
        <f>IF(AND(B138&gt;=日経平均!$C$2,B138&lt;=日経平均!$D$3),F138,0)</f>
        <v>1.0063358907682769</v>
      </c>
      <c r="M138" s="76">
        <f>L138+M137</f>
        <v>111.7062052039731</v>
      </c>
      <c r="N138" s="95">
        <f>IF(AND(B138&gt;=日経平均!$C$2,B138&lt;日経平均!$D$3),M138,0)</f>
        <v>111.7062052039731</v>
      </c>
      <c r="O138" s="83">
        <f t="shared" si="20"/>
        <v>1110029.029360089</v>
      </c>
      <c r="P138" s="47" t="str">
        <f t="shared" si="24"/>
        <v/>
      </c>
      <c r="Q138" s="47" t="str">
        <f t="shared" si="25"/>
        <v/>
      </c>
      <c r="R138" s="35"/>
      <c r="S138" s="35"/>
      <c r="T138" s="35"/>
      <c r="U138" s="35"/>
    </row>
    <row r="139" spans="2:21" ht="10" customHeight="1" x14ac:dyDescent="0.55000000000000004">
      <c r="B139" s="87">
        <v>40513</v>
      </c>
      <c r="C139" s="88">
        <v>10228.92</v>
      </c>
      <c r="D139" s="81" t="str">
        <f t="shared" si="21"/>
        <v>2010/12</v>
      </c>
      <c r="E139" s="64">
        <f t="shared" ref="E139:E202" si="27">E138</f>
        <v>10000</v>
      </c>
      <c r="F139" s="67">
        <f t="shared" si="19"/>
        <v>0.97762031573225716</v>
      </c>
      <c r="G139" s="74" t="str">
        <f t="shared" si="22"/>
        <v>2000/01</v>
      </c>
      <c r="H139" s="69" t="str">
        <f t="shared" si="23"/>
        <v>2023/06</v>
      </c>
      <c r="I139" s="84">
        <f>IF(AND(B139&gt;=日経平均!$C$2,B139&lt;日経平均!$D$3),E139,0)</f>
        <v>10000</v>
      </c>
      <c r="J139" s="84">
        <f t="shared" si="26"/>
        <v>1320000</v>
      </c>
      <c r="K139" s="84">
        <f>IF(AND(B139&gt;=日経平均!$C$2,B139&lt;日経平均!$D$3),J139,NA())</f>
        <v>1320000</v>
      </c>
      <c r="L139" s="63">
        <f>IF(AND(B139&gt;=日経平均!$C$2,B139&lt;=日経平均!$D$3),F139,0)</f>
        <v>0.97762031573225716</v>
      </c>
      <c r="M139" s="76">
        <f>L139+M138</f>
        <v>112.68382551970535</v>
      </c>
      <c r="N139" s="95">
        <f>IF(AND(B139&gt;=日経平均!$C$2,B139&lt;日経平均!$D$3),M139,0)</f>
        <v>112.68382551970535</v>
      </c>
      <c r="O139" s="83">
        <f t="shared" si="20"/>
        <v>1152633.8365350245</v>
      </c>
      <c r="P139" s="47" t="str">
        <f t="shared" si="24"/>
        <v/>
      </c>
      <c r="Q139" s="47" t="str">
        <f t="shared" si="25"/>
        <v/>
      </c>
      <c r="R139" s="35"/>
      <c r="S139" s="35"/>
      <c r="T139" s="35"/>
      <c r="U139" s="35"/>
    </row>
    <row r="140" spans="2:21" ht="10" customHeight="1" x14ac:dyDescent="0.55000000000000004">
      <c r="B140" s="87">
        <v>40544</v>
      </c>
      <c r="C140" s="88">
        <v>10237.92</v>
      </c>
      <c r="D140" s="81" t="str">
        <f t="shared" si="21"/>
        <v>2011/1</v>
      </c>
      <c r="E140" s="64">
        <f t="shared" si="27"/>
        <v>10000</v>
      </c>
      <c r="F140" s="67">
        <f t="shared" si="19"/>
        <v>0.97676090455873854</v>
      </c>
      <c r="G140" s="74" t="str">
        <f t="shared" si="22"/>
        <v>2000/01</v>
      </c>
      <c r="H140" s="69" t="str">
        <f t="shared" si="23"/>
        <v>2023/06</v>
      </c>
      <c r="I140" s="84">
        <f>IF(AND(B140&gt;=日経平均!$C$2,B140&lt;日経平均!$D$3),E140,0)</f>
        <v>10000</v>
      </c>
      <c r="J140" s="84">
        <f t="shared" si="26"/>
        <v>1330000</v>
      </c>
      <c r="K140" s="84">
        <f>IF(AND(B140&gt;=日経平均!$C$2,B140&lt;日経平均!$D$3),J140,NA())</f>
        <v>1330000</v>
      </c>
      <c r="L140" s="63">
        <f>IF(AND(B140&gt;=日経平均!$C$2,B140&lt;=日経平均!$D$3),F140,0)</f>
        <v>0.97676090455873854</v>
      </c>
      <c r="M140" s="76">
        <f>IFERROR(L140+M139,"")</f>
        <v>113.6605864242641</v>
      </c>
      <c r="N140" s="95">
        <f>IF(AND(B140&gt;=日経平均!$C$2,B140&lt;日経平均!$D$3),M140,0)</f>
        <v>113.6605864242641</v>
      </c>
      <c r="O140" s="83">
        <f t="shared" si="20"/>
        <v>1163647.9909647019</v>
      </c>
      <c r="P140" s="47" t="str">
        <f t="shared" si="24"/>
        <v/>
      </c>
      <c r="Q140" s="47" t="str">
        <f t="shared" si="25"/>
        <v/>
      </c>
      <c r="R140" s="35"/>
      <c r="S140" s="35"/>
      <c r="T140" s="35"/>
      <c r="U140" s="35"/>
    </row>
    <row r="141" spans="2:21" ht="10" customHeight="1" x14ac:dyDescent="0.55000000000000004">
      <c r="B141" s="87">
        <v>40575</v>
      </c>
      <c r="C141" s="88">
        <v>10624.09</v>
      </c>
      <c r="D141" s="81" t="str">
        <f t="shared" si="21"/>
        <v>2011/2</v>
      </c>
      <c r="E141" s="64">
        <f t="shared" si="27"/>
        <v>10000</v>
      </c>
      <c r="F141" s="67">
        <f t="shared" si="19"/>
        <v>0.94125708648928985</v>
      </c>
      <c r="G141" s="74" t="str">
        <f t="shared" si="22"/>
        <v>2000/01</v>
      </c>
      <c r="H141" s="69" t="str">
        <f t="shared" si="23"/>
        <v>2023/06</v>
      </c>
      <c r="I141" s="84">
        <f>IF(AND(B141&gt;=日経平均!$C$2,B141&lt;日経平均!$D$3),E141,0)</f>
        <v>10000</v>
      </c>
      <c r="J141" s="84">
        <f t="shared" si="26"/>
        <v>1340000</v>
      </c>
      <c r="K141" s="84">
        <f>IF(AND(B141&gt;=日経平均!$C$2,B141&lt;日経平均!$D$3),J141,NA())</f>
        <v>1340000</v>
      </c>
      <c r="L141" s="63">
        <f>IF(AND(B141&gt;=日経平均!$C$2,B141&lt;=日経平均!$D$3),F141,0)</f>
        <v>0.94125708648928985</v>
      </c>
      <c r="M141" s="76">
        <f>L141+M140</f>
        <v>114.60184351075338</v>
      </c>
      <c r="N141" s="95">
        <f>IF(AND(B141&gt;=日経平均!$C$2,B141&lt;日経平均!$D$3),M141,0)</f>
        <v>114.60184351075338</v>
      </c>
      <c r="O141" s="83">
        <f t="shared" si="20"/>
        <v>1217540.2996241599</v>
      </c>
      <c r="P141" s="47" t="str">
        <f t="shared" si="24"/>
        <v/>
      </c>
      <c r="Q141" s="47" t="str">
        <f t="shared" si="25"/>
        <v/>
      </c>
      <c r="R141" s="35"/>
      <c r="S141" s="35"/>
      <c r="T141" s="35"/>
      <c r="U141" s="35"/>
    </row>
    <row r="142" spans="2:21" ht="10" customHeight="1" x14ac:dyDescent="0.55000000000000004">
      <c r="B142" s="87">
        <v>40603</v>
      </c>
      <c r="C142" s="88">
        <v>9755.1</v>
      </c>
      <c r="D142" s="81" t="str">
        <f t="shared" si="21"/>
        <v>2011/3</v>
      </c>
      <c r="E142" s="64">
        <f t="shared" si="27"/>
        <v>10000</v>
      </c>
      <c r="F142" s="67">
        <f t="shared" si="19"/>
        <v>1.025104816967535</v>
      </c>
      <c r="G142" s="74" t="str">
        <f t="shared" si="22"/>
        <v>2000/01</v>
      </c>
      <c r="H142" s="69" t="str">
        <f t="shared" si="23"/>
        <v>2023/06</v>
      </c>
      <c r="I142" s="84">
        <f>IF(AND(B142&gt;=日経平均!$C$2,B142&lt;日経平均!$D$3),E142,0)</f>
        <v>10000</v>
      </c>
      <c r="J142" s="84">
        <f t="shared" si="26"/>
        <v>1350000</v>
      </c>
      <c r="K142" s="84">
        <f>IF(AND(B142&gt;=日経平均!$C$2,B142&lt;日経平均!$D$3),J142,NA())</f>
        <v>1350000</v>
      </c>
      <c r="L142" s="63">
        <f>IF(AND(B142&gt;=日経平均!$C$2,B142&lt;=日経平均!$D$3),F142,0)</f>
        <v>1.025104816967535</v>
      </c>
      <c r="M142" s="76">
        <f>IFERROR(L142+M141,"")</f>
        <v>115.62694832772092</v>
      </c>
      <c r="N142" s="95">
        <f>IF(AND(B142&gt;=日経平均!$C$2,B142&lt;日経平均!$D$3),M142,0)</f>
        <v>115.62694832772092</v>
      </c>
      <c r="O142" s="83">
        <f t="shared" si="20"/>
        <v>1127952.4436317505</v>
      </c>
      <c r="P142" s="47" t="str">
        <f t="shared" si="24"/>
        <v/>
      </c>
      <c r="Q142" s="47" t="str">
        <f t="shared" si="25"/>
        <v/>
      </c>
      <c r="R142" s="35"/>
      <c r="S142" s="35"/>
      <c r="T142" s="35"/>
      <c r="U142" s="35"/>
    </row>
    <row r="143" spans="2:21" ht="10" customHeight="1" x14ac:dyDescent="0.55000000000000004">
      <c r="B143" s="87">
        <v>40634</v>
      </c>
      <c r="C143" s="88">
        <v>9849.74</v>
      </c>
      <c r="D143" s="81" t="str">
        <f t="shared" si="21"/>
        <v>2011/4</v>
      </c>
      <c r="E143" s="64">
        <f t="shared" si="27"/>
        <v>10000</v>
      </c>
      <c r="F143" s="67">
        <f t="shared" si="19"/>
        <v>1.0152552250110156</v>
      </c>
      <c r="G143" s="74" t="str">
        <f t="shared" si="22"/>
        <v>2000/01</v>
      </c>
      <c r="H143" s="69" t="str">
        <f t="shared" si="23"/>
        <v>2023/06</v>
      </c>
      <c r="I143" s="84">
        <f>IF(AND(B143&gt;=日経平均!$C$2,B143&lt;日経平均!$D$3),E143,0)</f>
        <v>10000</v>
      </c>
      <c r="J143" s="84">
        <f t="shared" si="26"/>
        <v>1360000</v>
      </c>
      <c r="K143" s="84">
        <f>IF(AND(B143&gt;=日経平均!$C$2,B143&lt;日経平均!$D$3),J143,NA())</f>
        <v>1360000</v>
      </c>
      <c r="L143" s="63">
        <f>IF(AND(B143&gt;=日経平均!$C$2,B143&lt;=日経平均!$D$3),F143,0)</f>
        <v>1.0152552250110156</v>
      </c>
      <c r="M143" s="76">
        <f>L143+M142</f>
        <v>116.64220355273194</v>
      </c>
      <c r="N143" s="95">
        <f>IF(AND(B143&gt;=日経平均!$C$2,B143&lt;日経平均!$D$3),M143,0)</f>
        <v>116.64220355273194</v>
      </c>
      <c r="O143" s="83">
        <f t="shared" si="20"/>
        <v>1148895.3780214859</v>
      </c>
      <c r="P143" s="47" t="str">
        <f t="shared" si="24"/>
        <v/>
      </c>
      <c r="Q143" s="47" t="str">
        <f t="shared" si="25"/>
        <v/>
      </c>
      <c r="R143" s="35"/>
      <c r="S143" s="35"/>
      <c r="T143" s="35"/>
      <c r="U143" s="35"/>
    </row>
    <row r="144" spans="2:21" ht="10" customHeight="1" x14ac:dyDescent="0.55000000000000004">
      <c r="B144" s="87">
        <v>40664</v>
      </c>
      <c r="C144" s="88">
        <v>9693.73</v>
      </c>
      <c r="D144" s="81" t="str">
        <f t="shared" si="21"/>
        <v>2011/5</v>
      </c>
      <c r="E144" s="64">
        <f t="shared" si="27"/>
        <v>10000</v>
      </c>
      <c r="F144" s="67">
        <f t="shared" si="19"/>
        <v>1.0315946493248729</v>
      </c>
      <c r="G144" s="74" t="str">
        <f t="shared" si="22"/>
        <v>2000/01</v>
      </c>
      <c r="H144" s="69" t="str">
        <f t="shared" si="23"/>
        <v>2023/06</v>
      </c>
      <c r="I144" s="84">
        <f>IF(AND(B144&gt;=日経平均!$C$2,B144&lt;日経平均!$D$3),E144,0)</f>
        <v>10000</v>
      </c>
      <c r="J144" s="84">
        <f t="shared" si="26"/>
        <v>1370000</v>
      </c>
      <c r="K144" s="84">
        <f>IF(AND(B144&gt;=日経平均!$C$2,B144&lt;日経平均!$D$3),J144,NA())</f>
        <v>1370000</v>
      </c>
      <c r="L144" s="63">
        <f>IF(AND(B144&gt;=日経平均!$C$2,B144&lt;=日経平均!$D$3),F144,0)</f>
        <v>1.0315946493248729</v>
      </c>
      <c r="M144" s="76">
        <f>IFERROR(L144+M143,"")</f>
        <v>117.67379820205682</v>
      </c>
      <c r="N144" s="95">
        <f>IF(AND(B144&gt;=日経平均!$C$2,B144&lt;日経平均!$D$3),M144,0)</f>
        <v>117.67379820205682</v>
      </c>
      <c r="O144" s="83">
        <f t="shared" si="20"/>
        <v>1140698.0278452241</v>
      </c>
      <c r="P144" s="47" t="str">
        <f t="shared" si="24"/>
        <v/>
      </c>
      <c r="Q144" s="47" t="str">
        <f t="shared" si="25"/>
        <v/>
      </c>
      <c r="R144" s="35"/>
      <c r="S144" s="35"/>
      <c r="T144" s="35"/>
      <c r="U144" s="35"/>
    </row>
    <row r="145" spans="2:21" ht="10" customHeight="1" x14ac:dyDescent="0.55000000000000004">
      <c r="B145" s="87">
        <v>40695</v>
      </c>
      <c r="C145" s="88">
        <v>9816.09</v>
      </c>
      <c r="D145" s="81" t="str">
        <f t="shared" si="21"/>
        <v>2011/6</v>
      </c>
      <c r="E145" s="64">
        <f t="shared" si="27"/>
        <v>10000</v>
      </c>
      <c r="F145" s="67">
        <f t="shared" si="19"/>
        <v>1.0187355657904522</v>
      </c>
      <c r="G145" s="74" t="str">
        <f t="shared" si="22"/>
        <v>2000/01</v>
      </c>
      <c r="H145" s="69" t="str">
        <f t="shared" si="23"/>
        <v>2023/06</v>
      </c>
      <c r="I145" s="84">
        <f>IF(AND(B145&gt;=日経平均!$C$2,B145&lt;日経平均!$D$3),E145,0)</f>
        <v>10000</v>
      </c>
      <c r="J145" s="84">
        <f t="shared" si="26"/>
        <v>1380000</v>
      </c>
      <c r="K145" s="84">
        <f>IF(AND(B145&gt;=日経平均!$C$2,B145&lt;日経平均!$D$3),J145,NA())</f>
        <v>1380000</v>
      </c>
      <c r="L145" s="63">
        <f>IF(AND(B145&gt;=日経平均!$C$2,B145&lt;=日経平均!$D$3),F145,0)</f>
        <v>1.0187355657904522</v>
      </c>
      <c r="M145" s="76">
        <f>L145+M144</f>
        <v>118.69253376784727</v>
      </c>
      <c r="N145" s="95">
        <f>IF(AND(B145&gt;=日経平均!$C$2,B145&lt;日経平均!$D$3),M145,0)</f>
        <v>118.69253376784727</v>
      </c>
      <c r="O145" s="83">
        <f t="shared" si="20"/>
        <v>1165096.5937932278</v>
      </c>
      <c r="P145" s="47" t="str">
        <f t="shared" si="24"/>
        <v/>
      </c>
      <c r="Q145" s="47" t="str">
        <f t="shared" si="25"/>
        <v/>
      </c>
      <c r="R145" s="35"/>
      <c r="S145" s="35"/>
      <c r="T145" s="35"/>
      <c r="U145" s="35"/>
    </row>
    <row r="146" spans="2:21" ht="10" customHeight="1" x14ac:dyDescent="0.55000000000000004">
      <c r="B146" s="87">
        <v>40725</v>
      </c>
      <c r="C146" s="88">
        <v>9833.0300000000007</v>
      </c>
      <c r="D146" s="81" t="str">
        <f t="shared" si="21"/>
        <v>2011/7</v>
      </c>
      <c r="E146" s="64">
        <f t="shared" si="27"/>
        <v>10000</v>
      </c>
      <c r="F146" s="67">
        <f t="shared" si="19"/>
        <v>1.0169805238059886</v>
      </c>
      <c r="G146" s="74" t="str">
        <f t="shared" si="22"/>
        <v>2000/01</v>
      </c>
      <c r="H146" s="69" t="str">
        <f t="shared" si="23"/>
        <v>2023/06</v>
      </c>
      <c r="I146" s="84">
        <f>IF(AND(B146&gt;=日経平均!$C$2,B146&lt;日経平均!$D$3),E146,0)</f>
        <v>10000</v>
      </c>
      <c r="J146" s="84">
        <f t="shared" si="26"/>
        <v>1390000</v>
      </c>
      <c r="K146" s="84">
        <f>IF(AND(B146&gt;=日経平均!$C$2,B146&lt;日経平均!$D$3),J146,NA())</f>
        <v>1390000</v>
      </c>
      <c r="L146" s="63">
        <f>IF(AND(B146&gt;=日経平均!$C$2,B146&lt;=日経平均!$D$3),F146,0)</f>
        <v>1.0169805238059886</v>
      </c>
      <c r="M146" s="76">
        <f>IFERROR(L146+M145,"")</f>
        <v>119.70951429165325</v>
      </c>
      <c r="N146" s="95">
        <f>IF(AND(B146&gt;=日経平均!$C$2,B146&lt;日経平均!$D$3),M146,0)</f>
        <v>119.70951429165325</v>
      </c>
      <c r="O146" s="83">
        <f t="shared" si="20"/>
        <v>1177107.2453152551</v>
      </c>
      <c r="P146" s="47" t="str">
        <f t="shared" si="24"/>
        <v/>
      </c>
      <c r="Q146" s="47" t="str">
        <f t="shared" si="25"/>
        <v/>
      </c>
      <c r="R146" s="35"/>
      <c r="S146" s="35"/>
      <c r="T146" s="35"/>
      <c r="U146" s="35"/>
    </row>
    <row r="147" spans="2:21" ht="10" customHeight="1" x14ac:dyDescent="0.55000000000000004">
      <c r="B147" s="87">
        <v>40756</v>
      </c>
      <c r="C147" s="88">
        <v>8955.2000000000007</v>
      </c>
      <c r="D147" s="81" t="str">
        <f t="shared" si="21"/>
        <v>2011/8</v>
      </c>
      <c r="E147" s="64">
        <f t="shared" si="27"/>
        <v>10000</v>
      </c>
      <c r="F147" s="67">
        <f t="shared" si="19"/>
        <v>1.1166696444523851</v>
      </c>
      <c r="G147" s="74" t="str">
        <f t="shared" si="22"/>
        <v>2000/01</v>
      </c>
      <c r="H147" s="69" t="str">
        <f t="shared" si="23"/>
        <v>2023/06</v>
      </c>
      <c r="I147" s="84">
        <f>IF(AND(B147&gt;=日経平均!$C$2,B147&lt;日経平均!$D$3),E147,0)</f>
        <v>10000</v>
      </c>
      <c r="J147" s="84">
        <f t="shared" si="26"/>
        <v>1400000</v>
      </c>
      <c r="K147" s="84">
        <f>IF(AND(B147&gt;=日経平均!$C$2,B147&lt;日経平均!$D$3),J147,NA())</f>
        <v>1400000</v>
      </c>
      <c r="L147" s="63">
        <f>IF(AND(B147&gt;=日経平均!$C$2,B147&lt;=日経平均!$D$3),F147,0)</f>
        <v>1.1166696444523851</v>
      </c>
      <c r="M147" s="76">
        <f>L147+M146</f>
        <v>120.82618393610564</v>
      </c>
      <c r="N147" s="95">
        <f>IF(AND(B147&gt;=日経平均!$C$2,B147&lt;日経平均!$D$3),M147,0)</f>
        <v>120.82618393610564</v>
      </c>
      <c r="O147" s="83">
        <f t="shared" si="20"/>
        <v>1082022.6423846132</v>
      </c>
      <c r="P147" s="47" t="str">
        <f t="shared" si="24"/>
        <v/>
      </c>
      <c r="Q147" s="47" t="str">
        <f t="shared" si="25"/>
        <v/>
      </c>
      <c r="R147" s="35"/>
      <c r="S147" s="35"/>
      <c r="T147" s="35"/>
      <c r="U147" s="35"/>
    </row>
    <row r="148" spans="2:21" ht="10" customHeight="1" x14ac:dyDescent="0.55000000000000004">
      <c r="B148" s="87">
        <v>40787</v>
      </c>
      <c r="C148" s="88">
        <v>8700.2900000000009</v>
      </c>
      <c r="D148" s="81" t="str">
        <f t="shared" si="21"/>
        <v>2011/9</v>
      </c>
      <c r="E148" s="64">
        <f t="shared" si="27"/>
        <v>10000</v>
      </c>
      <c r="F148" s="67">
        <f t="shared" si="19"/>
        <v>1.1493869744571732</v>
      </c>
      <c r="G148" s="74" t="str">
        <f t="shared" si="22"/>
        <v>2000/01</v>
      </c>
      <c r="H148" s="69" t="str">
        <f t="shared" si="23"/>
        <v>2023/06</v>
      </c>
      <c r="I148" s="84">
        <f>IF(AND(B148&gt;=日経平均!$C$2,B148&lt;日経平均!$D$3),E148,0)</f>
        <v>10000</v>
      </c>
      <c r="J148" s="84">
        <f t="shared" si="26"/>
        <v>1410000</v>
      </c>
      <c r="K148" s="84">
        <f>IF(AND(B148&gt;=日経平均!$C$2,B148&lt;日経平均!$D$3),J148,NA())</f>
        <v>1410000</v>
      </c>
      <c r="L148" s="63">
        <f>IF(AND(B148&gt;=日経平均!$C$2,B148&lt;=日経平均!$D$3),F148,0)</f>
        <v>1.1493869744571732</v>
      </c>
      <c r="M148" s="76">
        <f>IFERROR(L148+M147,"")</f>
        <v>121.97557091056281</v>
      </c>
      <c r="N148" s="95">
        <f>IF(AND(B148&gt;=日経平均!$C$2,B148&lt;日経平均!$D$3),M148,0)</f>
        <v>121.97557091056281</v>
      </c>
      <c r="O148" s="83">
        <f t="shared" si="20"/>
        <v>1061222.8398374605</v>
      </c>
      <c r="P148" s="47" t="str">
        <f t="shared" si="24"/>
        <v/>
      </c>
      <c r="Q148" s="47" t="str">
        <f t="shared" si="25"/>
        <v/>
      </c>
      <c r="R148" s="35"/>
      <c r="S148" s="35"/>
      <c r="T148" s="35"/>
      <c r="U148" s="35"/>
    </row>
    <row r="149" spans="2:21" ht="10" customHeight="1" x14ac:dyDescent="0.55000000000000004">
      <c r="B149" s="87">
        <v>40817</v>
      </c>
      <c r="C149" s="88">
        <v>8988.39</v>
      </c>
      <c r="D149" s="81" t="str">
        <f t="shared" si="21"/>
        <v>2011/10</v>
      </c>
      <c r="E149" s="64">
        <f t="shared" si="27"/>
        <v>10000</v>
      </c>
      <c r="F149" s="67">
        <f t="shared" si="19"/>
        <v>1.1125462958327355</v>
      </c>
      <c r="G149" s="74" t="str">
        <f t="shared" si="22"/>
        <v>2000/01</v>
      </c>
      <c r="H149" s="69" t="str">
        <f t="shared" si="23"/>
        <v>2023/06</v>
      </c>
      <c r="I149" s="84">
        <f>IF(AND(B149&gt;=日経平均!$C$2,B149&lt;日経平均!$D$3),E149,0)</f>
        <v>10000</v>
      </c>
      <c r="J149" s="84">
        <f t="shared" si="26"/>
        <v>1420000</v>
      </c>
      <c r="K149" s="84">
        <f>IF(AND(B149&gt;=日経平均!$C$2,B149&lt;日経平均!$D$3),J149,NA())</f>
        <v>1420000</v>
      </c>
      <c r="L149" s="63">
        <f>IF(AND(B149&gt;=日経平均!$C$2,B149&lt;=日経平均!$D$3),F149,0)</f>
        <v>1.1125462958327355</v>
      </c>
      <c r="M149" s="76">
        <f>L149+M148</f>
        <v>123.08811720639554</v>
      </c>
      <c r="N149" s="95">
        <f>IF(AND(B149&gt;=日経平均!$C$2,B149&lt;日経平均!$D$3),M149,0)</f>
        <v>123.08811720639554</v>
      </c>
      <c r="O149" s="83">
        <f t="shared" si="20"/>
        <v>1106364.0018167936</v>
      </c>
      <c r="P149" s="47" t="str">
        <f t="shared" si="24"/>
        <v/>
      </c>
      <c r="Q149" s="47" t="str">
        <f t="shared" si="25"/>
        <v/>
      </c>
      <c r="R149" s="35"/>
      <c r="S149" s="35"/>
      <c r="T149" s="35"/>
      <c r="U149" s="35"/>
    </row>
    <row r="150" spans="2:21" ht="10" customHeight="1" x14ac:dyDescent="0.55000000000000004">
      <c r="B150" s="87">
        <v>40848</v>
      </c>
      <c r="C150" s="88">
        <v>8434.61</v>
      </c>
      <c r="D150" s="81" t="str">
        <f t="shared" si="21"/>
        <v>2011/11</v>
      </c>
      <c r="E150" s="64">
        <f t="shared" si="27"/>
        <v>10000</v>
      </c>
      <c r="F150" s="67">
        <f t="shared" si="19"/>
        <v>1.1855912721512909</v>
      </c>
      <c r="G150" s="74" t="str">
        <f t="shared" si="22"/>
        <v>2000/01</v>
      </c>
      <c r="H150" s="69" t="str">
        <f t="shared" si="23"/>
        <v>2023/06</v>
      </c>
      <c r="I150" s="84">
        <f>IF(AND(B150&gt;=日経平均!$C$2,B150&lt;日経平均!$D$3),E150,0)</f>
        <v>10000</v>
      </c>
      <c r="J150" s="84">
        <f t="shared" si="26"/>
        <v>1430000</v>
      </c>
      <c r="K150" s="84">
        <f>IF(AND(B150&gt;=日経平均!$C$2,B150&lt;日経平均!$D$3),J150,NA())</f>
        <v>1430000</v>
      </c>
      <c r="L150" s="63">
        <f>IF(AND(B150&gt;=日経平均!$C$2,B150&lt;=日経平均!$D$3),F150,0)</f>
        <v>1.1855912721512909</v>
      </c>
      <c r="M150" s="76">
        <f>L150+M149</f>
        <v>124.27370847854682</v>
      </c>
      <c r="N150" s="95">
        <f>IF(AND(B150&gt;=日経平均!$C$2,B150&lt;日経平均!$D$3),M150,0)</f>
        <v>124.27370847854682</v>
      </c>
      <c r="O150" s="83">
        <f t="shared" si="20"/>
        <v>1048200.2642702359</v>
      </c>
      <c r="P150" s="47" t="str">
        <f t="shared" si="24"/>
        <v/>
      </c>
      <c r="Q150" s="47" t="str">
        <f t="shared" si="25"/>
        <v/>
      </c>
      <c r="R150" s="35"/>
      <c r="S150" s="35"/>
      <c r="T150" s="35"/>
      <c r="U150" s="35"/>
    </row>
    <row r="151" spans="2:21" ht="10" customHeight="1" x14ac:dyDescent="0.55000000000000004">
      <c r="B151" s="87">
        <v>40878</v>
      </c>
      <c r="C151" s="88">
        <v>8455.35</v>
      </c>
      <c r="D151" s="81" t="str">
        <f t="shared" si="21"/>
        <v>2011/12</v>
      </c>
      <c r="E151" s="64">
        <f t="shared" si="27"/>
        <v>10000</v>
      </c>
      <c r="F151" s="67">
        <f t="shared" si="19"/>
        <v>1.1826831532698232</v>
      </c>
      <c r="G151" s="74" t="str">
        <f t="shared" si="22"/>
        <v>2000/01</v>
      </c>
      <c r="H151" s="69" t="str">
        <f t="shared" si="23"/>
        <v>2023/06</v>
      </c>
      <c r="I151" s="84">
        <f>IF(AND(B151&gt;=日経平均!$C$2,B151&lt;日経平均!$D$3),E151,0)</f>
        <v>10000</v>
      </c>
      <c r="J151" s="84">
        <f t="shared" si="26"/>
        <v>1440000</v>
      </c>
      <c r="K151" s="84">
        <f>IF(AND(B151&gt;=日経平均!$C$2,B151&lt;日経平均!$D$3),J151,NA())</f>
        <v>1440000</v>
      </c>
      <c r="L151" s="63">
        <f>IF(AND(B151&gt;=日経平均!$C$2,B151&lt;=日経平均!$D$3),F151,0)</f>
        <v>1.1826831532698232</v>
      </c>
      <c r="M151" s="76">
        <f>IFERROR(L151+M150,"")</f>
        <v>125.45639163181664</v>
      </c>
      <c r="N151" s="95">
        <f>IF(AND(B151&gt;=日経平均!$C$2,B151&lt;日経平均!$D$3),M151,0)</f>
        <v>125.45639163181664</v>
      </c>
      <c r="O151" s="83">
        <f t="shared" si="20"/>
        <v>1060777.7009840808</v>
      </c>
      <c r="P151" s="47" t="str">
        <f t="shared" si="24"/>
        <v/>
      </c>
      <c r="Q151" s="47" t="str">
        <f t="shared" si="25"/>
        <v/>
      </c>
      <c r="R151" s="35"/>
      <c r="S151" s="35"/>
      <c r="T151" s="35"/>
      <c r="U151" s="35"/>
    </row>
    <row r="152" spans="2:21" ht="10" customHeight="1" x14ac:dyDescent="0.55000000000000004">
      <c r="B152" s="87">
        <v>40909</v>
      </c>
      <c r="C152" s="88">
        <v>8802.51</v>
      </c>
      <c r="D152" s="81" t="str">
        <f t="shared" si="21"/>
        <v>2012/1</v>
      </c>
      <c r="E152" s="64">
        <f t="shared" si="27"/>
        <v>10000</v>
      </c>
      <c r="F152" s="67">
        <f t="shared" si="19"/>
        <v>1.1360396068848544</v>
      </c>
      <c r="G152" s="74" t="str">
        <f t="shared" si="22"/>
        <v>2000/01</v>
      </c>
      <c r="H152" s="69" t="str">
        <f t="shared" si="23"/>
        <v>2023/06</v>
      </c>
      <c r="I152" s="84">
        <f>IF(AND(B152&gt;=日経平均!$C$2,B152&lt;日経平均!$D$3),E152,0)</f>
        <v>10000</v>
      </c>
      <c r="J152" s="84">
        <f t="shared" si="26"/>
        <v>1450000</v>
      </c>
      <c r="K152" s="84">
        <f>IF(AND(B152&gt;=日経平均!$C$2,B152&lt;日経平均!$D$3),J152,NA())</f>
        <v>1450000</v>
      </c>
      <c r="L152" s="63">
        <f>IF(AND(B152&gt;=日経平均!$C$2,B152&lt;=日経平均!$D$3),F152,0)</f>
        <v>1.1360396068848544</v>
      </c>
      <c r="M152" s="76">
        <f>L152+M151</f>
        <v>126.59243123870149</v>
      </c>
      <c r="N152" s="95">
        <f>IF(AND(B152&gt;=日経平均!$C$2,B152&lt;日経平均!$D$3),M152,0)</f>
        <v>126.59243123870149</v>
      </c>
      <c r="O152" s="83">
        <f t="shared" si="20"/>
        <v>1114331.1419029823</v>
      </c>
      <c r="P152" s="47" t="str">
        <f t="shared" si="24"/>
        <v/>
      </c>
      <c r="Q152" s="47" t="str">
        <f t="shared" si="25"/>
        <v/>
      </c>
      <c r="R152" s="35"/>
      <c r="S152" s="35"/>
      <c r="T152" s="35"/>
      <c r="U152" s="35"/>
    </row>
    <row r="153" spans="2:21" ht="10" customHeight="1" x14ac:dyDescent="0.55000000000000004">
      <c r="B153" s="87">
        <v>40940</v>
      </c>
      <c r="C153" s="88">
        <v>9723.24</v>
      </c>
      <c r="D153" s="81" t="str">
        <f t="shared" si="21"/>
        <v>2012/2</v>
      </c>
      <c r="E153" s="64">
        <f t="shared" si="27"/>
        <v>10000</v>
      </c>
      <c r="F153" s="67">
        <f t="shared" si="19"/>
        <v>1.0284637631077707</v>
      </c>
      <c r="G153" s="74" t="str">
        <f t="shared" si="22"/>
        <v>2000/01</v>
      </c>
      <c r="H153" s="69" t="str">
        <f t="shared" si="23"/>
        <v>2023/06</v>
      </c>
      <c r="I153" s="84">
        <f>IF(AND(B153&gt;=日経平均!$C$2,B153&lt;日経平均!$D$3),E153,0)</f>
        <v>10000</v>
      </c>
      <c r="J153" s="84">
        <f t="shared" si="26"/>
        <v>1460000</v>
      </c>
      <c r="K153" s="84">
        <f>IF(AND(B153&gt;=日経平均!$C$2,B153&lt;日経平均!$D$3),J153,NA())</f>
        <v>1460000</v>
      </c>
      <c r="L153" s="63">
        <f>IF(AND(B153&gt;=日経平均!$C$2,B153&lt;=日経平均!$D$3),F153,0)</f>
        <v>1.0284637631077707</v>
      </c>
      <c r="M153" s="76">
        <f>IFERROR(L153+M152,"")</f>
        <v>127.62089500180926</v>
      </c>
      <c r="N153" s="95">
        <f>IF(AND(B153&gt;=日経平均!$C$2,B153&lt;日経平均!$D$3),M153,0)</f>
        <v>127.62089500180926</v>
      </c>
      <c r="O153" s="83">
        <f t="shared" si="20"/>
        <v>1240888.5911173918</v>
      </c>
      <c r="P153" s="47" t="str">
        <f t="shared" si="24"/>
        <v/>
      </c>
      <c r="Q153" s="47" t="str">
        <f t="shared" si="25"/>
        <v/>
      </c>
      <c r="R153" s="35"/>
      <c r="S153" s="35"/>
      <c r="T153" s="35"/>
      <c r="U153" s="35"/>
    </row>
    <row r="154" spans="2:21" ht="10" customHeight="1" x14ac:dyDescent="0.55000000000000004">
      <c r="B154" s="87">
        <v>40969</v>
      </c>
      <c r="C154" s="88">
        <v>10083.56</v>
      </c>
      <c r="D154" s="81" t="str">
        <f t="shared" si="21"/>
        <v>2012/3</v>
      </c>
      <c r="E154" s="64">
        <f t="shared" si="27"/>
        <v>10000</v>
      </c>
      <c r="F154" s="67">
        <f t="shared" si="19"/>
        <v>0.99171324413203277</v>
      </c>
      <c r="G154" s="74" t="str">
        <f t="shared" si="22"/>
        <v>2000/01</v>
      </c>
      <c r="H154" s="69" t="str">
        <f t="shared" si="23"/>
        <v>2023/06</v>
      </c>
      <c r="I154" s="84">
        <f>IF(AND(B154&gt;=日経平均!$C$2,B154&lt;日経平均!$D$3),E154,0)</f>
        <v>10000</v>
      </c>
      <c r="J154" s="84">
        <f t="shared" si="26"/>
        <v>1470000</v>
      </c>
      <c r="K154" s="84">
        <f>IF(AND(B154&gt;=日経平均!$C$2,B154&lt;日経平均!$D$3),J154,NA())</f>
        <v>1470000</v>
      </c>
      <c r="L154" s="63">
        <f>IF(AND(B154&gt;=日経平均!$C$2,B154&lt;=日経平均!$D$3),F154,0)</f>
        <v>0.99171324413203277</v>
      </c>
      <c r="M154" s="76">
        <f>L154+M153</f>
        <v>128.61260824594129</v>
      </c>
      <c r="N154" s="95">
        <f>IF(AND(B154&gt;=日経平均!$C$2,B154&lt;日経平均!$D$3),M154,0)</f>
        <v>128.61260824594129</v>
      </c>
      <c r="O154" s="83">
        <f t="shared" si="20"/>
        <v>1296872.9520044436</v>
      </c>
      <c r="P154" s="47" t="str">
        <f t="shared" si="24"/>
        <v/>
      </c>
      <c r="Q154" s="47" t="str">
        <f t="shared" si="25"/>
        <v/>
      </c>
      <c r="R154" s="35"/>
      <c r="S154" s="35"/>
      <c r="T154" s="35"/>
      <c r="U154" s="35"/>
    </row>
    <row r="155" spans="2:21" ht="10" customHeight="1" x14ac:dyDescent="0.55000000000000004">
      <c r="B155" s="87">
        <v>41000</v>
      </c>
      <c r="C155" s="88">
        <v>9520.89</v>
      </c>
      <c r="D155" s="81" t="str">
        <f t="shared" si="21"/>
        <v>2012/4</v>
      </c>
      <c r="E155" s="64">
        <f t="shared" si="27"/>
        <v>10000</v>
      </c>
      <c r="F155" s="67">
        <f t="shared" si="19"/>
        <v>1.0503219762018048</v>
      </c>
      <c r="G155" s="74" t="str">
        <f t="shared" si="22"/>
        <v>2000/01</v>
      </c>
      <c r="H155" s="69" t="str">
        <f t="shared" si="23"/>
        <v>2023/06</v>
      </c>
      <c r="I155" s="84">
        <f>IF(AND(B155&gt;=日経平均!$C$2,B155&lt;日経平均!$D$3),E155,0)</f>
        <v>10000</v>
      </c>
      <c r="J155" s="84">
        <f t="shared" si="26"/>
        <v>1480000</v>
      </c>
      <c r="K155" s="84">
        <f>IF(AND(B155&gt;=日経平均!$C$2,B155&lt;日経平均!$D$3),J155,NA())</f>
        <v>1480000</v>
      </c>
      <c r="L155" s="63">
        <f>IF(AND(B155&gt;=日経平均!$C$2,B155&lt;=日経平均!$D$3),F155,0)</f>
        <v>1.0503219762018048</v>
      </c>
      <c r="M155" s="76">
        <f>IFERROR(L155+M154,"")</f>
        <v>129.6629302221431</v>
      </c>
      <c r="N155" s="95">
        <f>IF(AND(B155&gt;=日経平均!$C$2,B155&lt;日経平均!$D$3),M155,0)</f>
        <v>129.6629302221431</v>
      </c>
      <c r="O155" s="83">
        <f t="shared" si="20"/>
        <v>1234506.4957226999</v>
      </c>
      <c r="P155" s="47" t="str">
        <f t="shared" si="24"/>
        <v/>
      </c>
      <c r="Q155" s="47" t="str">
        <f t="shared" si="25"/>
        <v/>
      </c>
      <c r="R155" s="35"/>
      <c r="S155" s="35"/>
      <c r="T155" s="35"/>
      <c r="U155" s="35"/>
    </row>
    <row r="156" spans="2:21" ht="10" customHeight="1" x14ac:dyDescent="0.55000000000000004">
      <c r="B156" s="87">
        <v>41030</v>
      </c>
      <c r="C156" s="88">
        <v>8542.73</v>
      </c>
      <c r="D156" s="81" t="str">
        <f t="shared" si="21"/>
        <v>2012/5</v>
      </c>
      <c r="E156" s="64">
        <f t="shared" si="27"/>
        <v>10000</v>
      </c>
      <c r="F156" s="67">
        <f t="shared" si="19"/>
        <v>1.1705859836375492</v>
      </c>
      <c r="G156" s="74" t="str">
        <f t="shared" si="22"/>
        <v>2000/01</v>
      </c>
      <c r="H156" s="69" t="str">
        <f t="shared" si="23"/>
        <v>2023/06</v>
      </c>
      <c r="I156" s="84">
        <f>IF(AND(B156&gt;=日経平均!$C$2,B156&lt;日経平均!$D$3),E156,0)</f>
        <v>10000</v>
      </c>
      <c r="J156" s="84">
        <f t="shared" si="26"/>
        <v>1490000</v>
      </c>
      <c r="K156" s="84">
        <f>IF(AND(B156&gt;=日経平均!$C$2,B156&lt;日経平均!$D$3),J156,NA())</f>
        <v>1490000</v>
      </c>
      <c r="L156" s="63">
        <f>IF(AND(B156&gt;=日経平均!$C$2,B156&lt;=日経平均!$D$3),F156,0)</f>
        <v>1.1705859836375492</v>
      </c>
      <c r="M156" s="76">
        <f>L156+M155</f>
        <v>130.83351620578065</v>
      </c>
      <c r="N156" s="95">
        <f>IF(AND(B156&gt;=日経平均!$C$2,B156&lt;日経平均!$D$3),M156,0)</f>
        <v>130.83351620578065</v>
      </c>
      <c r="O156" s="83">
        <f t="shared" si="20"/>
        <v>1117675.4038966086</v>
      </c>
      <c r="P156" s="47" t="str">
        <f t="shared" si="24"/>
        <v/>
      </c>
      <c r="Q156" s="47" t="str">
        <f t="shared" si="25"/>
        <v/>
      </c>
      <c r="R156" s="35"/>
      <c r="S156" s="35"/>
      <c r="T156" s="35"/>
      <c r="U156" s="35"/>
    </row>
    <row r="157" spans="2:21" ht="10" customHeight="1" x14ac:dyDescent="0.55000000000000004">
      <c r="B157" s="87">
        <v>41061</v>
      </c>
      <c r="C157" s="88">
        <v>9006.7800000000007</v>
      </c>
      <c r="D157" s="81" t="str">
        <f t="shared" si="21"/>
        <v>2012/6</v>
      </c>
      <c r="E157" s="64">
        <f t="shared" si="27"/>
        <v>10000</v>
      </c>
      <c r="F157" s="67">
        <f t="shared" si="19"/>
        <v>1.1102747041673049</v>
      </c>
      <c r="G157" s="74" t="str">
        <f t="shared" si="22"/>
        <v>2000/01</v>
      </c>
      <c r="H157" s="69" t="str">
        <f t="shared" si="23"/>
        <v>2023/06</v>
      </c>
      <c r="I157" s="84">
        <f>IF(AND(B157&gt;=日経平均!$C$2,B157&lt;日経平均!$D$3),E157,0)</f>
        <v>10000</v>
      </c>
      <c r="J157" s="84">
        <f t="shared" si="26"/>
        <v>1500000</v>
      </c>
      <c r="K157" s="84">
        <f>IF(AND(B157&gt;=日経平均!$C$2,B157&lt;日経平均!$D$3),J157,NA())</f>
        <v>1500000</v>
      </c>
      <c r="L157" s="63">
        <f>IF(AND(B157&gt;=日経平均!$C$2,B157&lt;=日経平均!$D$3),F157,0)</f>
        <v>1.1102747041673049</v>
      </c>
      <c r="M157" s="76">
        <f>IFERROR(L157+M156,"")</f>
        <v>131.94379090994795</v>
      </c>
      <c r="N157" s="95">
        <f>IF(AND(B157&gt;=日経平均!$C$2,B157&lt;日経平均!$D$3),M157,0)</f>
        <v>131.94379090994795</v>
      </c>
      <c r="O157" s="83">
        <f t="shared" si="20"/>
        <v>1188388.697091901</v>
      </c>
      <c r="P157" s="47" t="str">
        <f t="shared" si="24"/>
        <v/>
      </c>
      <c r="Q157" s="47" t="str">
        <f t="shared" si="25"/>
        <v/>
      </c>
      <c r="R157" s="35"/>
      <c r="S157" s="35"/>
      <c r="T157" s="35"/>
      <c r="U157" s="35"/>
    </row>
    <row r="158" spans="2:21" ht="10" customHeight="1" x14ac:dyDescent="0.55000000000000004">
      <c r="B158" s="87">
        <v>41091</v>
      </c>
      <c r="C158" s="88">
        <v>8695.06</v>
      </c>
      <c r="D158" s="81" t="str">
        <f t="shared" si="21"/>
        <v>2012/7</v>
      </c>
      <c r="E158" s="64">
        <f t="shared" si="27"/>
        <v>10000</v>
      </c>
      <c r="F158" s="67">
        <f t="shared" si="19"/>
        <v>1.1500783203336147</v>
      </c>
      <c r="G158" s="74" t="str">
        <f t="shared" si="22"/>
        <v>2000/01</v>
      </c>
      <c r="H158" s="69" t="str">
        <f t="shared" si="23"/>
        <v>2023/06</v>
      </c>
      <c r="I158" s="84">
        <f>IF(AND(B158&gt;=日経平均!$C$2,B158&lt;日経平均!$D$3),E158,0)</f>
        <v>10000</v>
      </c>
      <c r="J158" s="84">
        <f t="shared" si="26"/>
        <v>1510000</v>
      </c>
      <c r="K158" s="84">
        <f>IF(AND(B158&gt;=日経平均!$C$2,B158&lt;日経平均!$D$3),J158,NA())</f>
        <v>1510000</v>
      </c>
      <c r="L158" s="63">
        <f>IF(AND(B158&gt;=日経平均!$C$2,B158&lt;=日経平均!$D$3),F158,0)</f>
        <v>1.1500783203336147</v>
      </c>
      <c r="M158" s="76">
        <f>L158+M157</f>
        <v>133.09386923028157</v>
      </c>
      <c r="N158" s="95">
        <f>IF(AND(B158&gt;=日経平均!$C$2,B158&lt;日経平均!$D$3),M158,0)</f>
        <v>133.09386923028157</v>
      </c>
      <c r="O158" s="83">
        <f t="shared" si="20"/>
        <v>1157259.1785894521</v>
      </c>
      <c r="P158" s="47" t="str">
        <f t="shared" si="24"/>
        <v/>
      </c>
      <c r="Q158" s="47" t="str">
        <f t="shared" si="25"/>
        <v/>
      </c>
      <c r="R158" s="35"/>
      <c r="S158" s="35"/>
      <c r="T158" s="35"/>
      <c r="U158" s="35"/>
    </row>
    <row r="159" spans="2:21" ht="10" customHeight="1" x14ac:dyDescent="0.55000000000000004">
      <c r="B159" s="87">
        <v>41122</v>
      </c>
      <c r="C159" s="88">
        <v>8839.91</v>
      </c>
      <c r="D159" s="81" t="str">
        <f t="shared" si="21"/>
        <v>2012/8</v>
      </c>
      <c r="E159" s="64">
        <f t="shared" si="27"/>
        <v>10000</v>
      </c>
      <c r="F159" s="67">
        <f t="shared" si="19"/>
        <v>1.131233236537476</v>
      </c>
      <c r="G159" s="74" t="str">
        <f t="shared" si="22"/>
        <v>2000/01</v>
      </c>
      <c r="H159" s="69" t="str">
        <f t="shared" si="23"/>
        <v>2023/06</v>
      </c>
      <c r="I159" s="84">
        <f>IF(AND(B159&gt;=日経平均!$C$2,B159&lt;日経平均!$D$3),E159,0)</f>
        <v>10000</v>
      </c>
      <c r="J159" s="84">
        <f t="shared" si="26"/>
        <v>1520000</v>
      </c>
      <c r="K159" s="84">
        <f>IF(AND(B159&gt;=日経平均!$C$2,B159&lt;日経平均!$D$3),J159,NA())</f>
        <v>1520000</v>
      </c>
      <c r="L159" s="63">
        <f>IF(AND(B159&gt;=日経平均!$C$2,B159&lt;=日経平均!$D$3),F159,0)</f>
        <v>1.131233236537476</v>
      </c>
      <c r="M159" s="76">
        <f>IFERROR(L159+M158,"")</f>
        <v>134.22510246681904</v>
      </c>
      <c r="N159" s="95">
        <f>IF(AND(B159&gt;=日経平均!$C$2,B159&lt;日経平均!$D$3),M159,0)</f>
        <v>134.22510246681904</v>
      </c>
      <c r="O159" s="83">
        <f t="shared" si="20"/>
        <v>1186537.8255474584</v>
      </c>
      <c r="P159" s="47" t="str">
        <f t="shared" si="24"/>
        <v/>
      </c>
      <c r="Q159" s="47" t="str">
        <f t="shared" si="25"/>
        <v/>
      </c>
      <c r="R159" s="35"/>
      <c r="S159" s="35"/>
      <c r="T159" s="35"/>
      <c r="U159" s="35"/>
    </row>
    <row r="160" spans="2:21" ht="10" customHeight="1" x14ac:dyDescent="0.55000000000000004">
      <c r="B160" s="87">
        <v>41153</v>
      </c>
      <c r="C160" s="88">
        <v>8870.16</v>
      </c>
      <c r="D160" s="81" t="str">
        <f t="shared" si="21"/>
        <v>2012/9</v>
      </c>
      <c r="E160" s="64">
        <f t="shared" si="27"/>
        <v>10000</v>
      </c>
      <c r="F160" s="67">
        <f t="shared" si="19"/>
        <v>1.1273753799255031</v>
      </c>
      <c r="G160" s="74" t="str">
        <f t="shared" si="22"/>
        <v>2000/01</v>
      </c>
      <c r="H160" s="69" t="str">
        <f t="shared" si="23"/>
        <v>2023/06</v>
      </c>
      <c r="I160" s="84">
        <f>IF(AND(B160&gt;=日経平均!$C$2,B160&lt;日経平均!$D$3),E160,0)</f>
        <v>10000</v>
      </c>
      <c r="J160" s="84">
        <f t="shared" si="26"/>
        <v>1530000</v>
      </c>
      <c r="K160" s="84">
        <f>IF(AND(B160&gt;=日経平均!$C$2,B160&lt;日経平均!$D$3),J160,NA())</f>
        <v>1530000</v>
      </c>
      <c r="L160" s="63">
        <f>IF(AND(B160&gt;=日経平均!$C$2,B160&lt;=日経平均!$D$3),F160,0)</f>
        <v>1.1273753799255031</v>
      </c>
      <c r="M160" s="76">
        <f>L160+M159</f>
        <v>135.35247784674453</v>
      </c>
      <c r="N160" s="95">
        <f>IF(AND(B160&gt;=日経平均!$C$2,B160&lt;日経平均!$D$3),M160,0)</f>
        <v>135.35247784674453</v>
      </c>
      <c r="O160" s="83">
        <f t="shared" si="20"/>
        <v>1200598.1348970796</v>
      </c>
      <c r="P160" s="47" t="str">
        <f t="shared" si="24"/>
        <v/>
      </c>
      <c r="Q160" s="47" t="str">
        <f t="shared" si="25"/>
        <v/>
      </c>
      <c r="R160" s="35"/>
      <c r="S160" s="35"/>
      <c r="T160" s="35"/>
      <c r="U160" s="35"/>
    </row>
    <row r="161" spans="2:21" ht="10" customHeight="1" x14ac:dyDescent="0.55000000000000004">
      <c r="B161" s="87">
        <v>41183</v>
      </c>
      <c r="C161" s="88">
        <v>8928.2900000000009</v>
      </c>
      <c r="D161" s="81" t="str">
        <f t="shared" si="21"/>
        <v>2012/10</v>
      </c>
      <c r="E161" s="64">
        <f t="shared" si="27"/>
        <v>10000</v>
      </c>
      <c r="F161" s="67">
        <f t="shared" si="19"/>
        <v>1.1200353035127666</v>
      </c>
      <c r="G161" s="74" t="str">
        <f t="shared" si="22"/>
        <v>2000/01</v>
      </c>
      <c r="H161" s="69" t="str">
        <f t="shared" si="23"/>
        <v>2023/06</v>
      </c>
      <c r="I161" s="84">
        <f>IF(AND(B161&gt;=日経平均!$C$2,B161&lt;日経平均!$D$3),E161,0)</f>
        <v>10000</v>
      </c>
      <c r="J161" s="84">
        <f t="shared" si="26"/>
        <v>1540000</v>
      </c>
      <c r="K161" s="84">
        <f>IF(AND(B161&gt;=日経平均!$C$2,B161&lt;日経平均!$D$3),J161,NA())</f>
        <v>1540000</v>
      </c>
      <c r="L161" s="63">
        <f>IF(AND(B161&gt;=日経平均!$C$2,B161&lt;=日経平均!$D$3),F161,0)</f>
        <v>1.1200353035127666</v>
      </c>
      <c r="M161" s="76">
        <f>L161+M160</f>
        <v>136.4725131502573</v>
      </c>
      <c r="N161" s="95">
        <f>IF(AND(B161&gt;=日経平均!$C$2,B161&lt;日経平均!$D$3),M161,0)</f>
        <v>136.4725131502573</v>
      </c>
      <c r="O161" s="83">
        <f t="shared" si="20"/>
        <v>1218466.1744343108</v>
      </c>
      <c r="P161" s="47" t="str">
        <f t="shared" si="24"/>
        <v/>
      </c>
      <c r="Q161" s="47" t="str">
        <f t="shared" si="25"/>
        <v/>
      </c>
      <c r="R161" s="35"/>
      <c r="S161" s="35"/>
      <c r="T161" s="35"/>
      <c r="U161" s="35"/>
    </row>
    <row r="162" spans="2:21" ht="10" customHeight="1" x14ac:dyDescent="0.55000000000000004">
      <c r="B162" s="87">
        <v>41214</v>
      </c>
      <c r="C162" s="88">
        <v>9446.01</v>
      </c>
      <c r="D162" s="81" t="str">
        <f t="shared" si="21"/>
        <v>2012/11</v>
      </c>
      <c r="E162" s="64">
        <f t="shared" si="27"/>
        <v>10000</v>
      </c>
      <c r="F162" s="67">
        <f t="shared" si="19"/>
        <v>1.0586480429302954</v>
      </c>
      <c r="G162" s="74" t="str">
        <f t="shared" si="22"/>
        <v>2000/01</v>
      </c>
      <c r="H162" s="69" t="str">
        <f t="shared" si="23"/>
        <v>2023/06</v>
      </c>
      <c r="I162" s="84">
        <f>IF(AND(B162&gt;=日経平均!$C$2,B162&lt;日経平均!$D$3),E162,0)</f>
        <v>10000</v>
      </c>
      <c r="J162" s="84">
        <f t="shared" si="26"/>
        <v>1550000</v>
      </c>
      <c r="K162" s="84">
        <f>IF(AND(B162&gt;=日経平均!$C$2,B162&lt;日経平均!$D$3),J162,NA())</f>
        <v>1550000</v>
      </c>
      <c r="L162" s="63">
        <f>IF(AND(B162&gt;=日経平均!$C$2,B162&lt;=日経平均!$D$3),F162,0)</f>
        <v>1.0586480429302954</v>
      </c>
      <c r="M162" s="76">
        <f>IFERROR(L162+M161,"")</f>
        <v>137.53116119318759</v>
      </c>
      <c r="N162" s="95">
        <f>IF(AND(B162&gt;=日経平均!$C$2,B162&lt;日経平均!$D$3),M162,0)</f>
        <v>137.53116119318759</v>
      </c>
      <c r="O162" s="83">
        <f t="shared" si="20"/>
        <v>1299120.7239424619</v>
      </c>
      <c r="P162" s="47" t="str">
        <f t="shared" si="24"/>
        <v/>
      </c>
      <c r="Q162" s="47" t="str">
        <f t="shared" si="25"/>
        <v/>
      </c>
      <c r="R162" s="35"/>
      <c r="S162" s="35"/>
      <c r="T162" s="35"/>
      <c r="U162" s="35"/>
    </row>
    <row r="163" spans="2:21" ht="10" customHeight="1" x14ac:dyDescent="0.55000000000000004">
      <c r="B163" s="87">
        <v>41244</v>
      </c>
      <c r="C163" s="88">
        <v>10395.18</v>
      </c>
      <c r="D163" s="81" t="str">
        <f t="shared" si="21"/>
        <v>2012/12</v>
      </c>
      <c r="E163" s="64">
        <f t="shared" si="27"/>
        <v>10000</v>
      </c>
      <c r="F163" s="67">
        <f t="shared" si="19"/>
        <v>0.96198430426409165</v>
      </c>
      <c r="G163" s="74" t="str">
        <f t="shared" si="22"/>
        <v>2000/01</v>
      </c>
      <c r="H163" s="69" t="str">
        <f t="shared" si="23"/>
        <v>2023/06</v>
      </c>
      <c r="I163" s="84">
        <f>IF(AND(B163&gt;=日経平均!$C$2,B163&lt;日経平均!$D$3),E163,0)</f>
        <v>10000</v>
      </c>
      <c r="J163" s="84">
        <f t="shared" si="26"/>
        <v>1560000</v>
      </c>
      <c r="K163" s="84">
        <f>IF(AND(B163&gt;=日経平均!$C$2,B163&lt;日経平均!$D$3),J163,NA())</f>
        <v>1560000</v>
      </c>
      <c r="L163" s="63">
        <f>IF(AND(B163&gt;=日経平均!$C$2,B163&lt;=日経平均!$D$3),F163,0)</f>
        <v>0.96198430426409165</v>
      </c>
      <c r="M163" s="76">
        <f>L163+M162</f>
        <v>138.49314549745168</v>
      </c>
      <c r="N163" s="95">
        <f>IF(AND(B163&gt;=日経平均!$C$2,B163&lt;日経平均!$D$3),M163,0)</f>
        <v>138.49314549745168</v>
      </c>
      <c r="O163" s="83">
        <f t="shared" si="20"/>
        <v>1439661.1762121997</v>
      </c>
      <c r="P163" s="47" t="str">
        <f t="shared" si="24"/>
        <v/>
      </c>
      <c r="Q163" s="47" t="str">
        <f t="shared" si="25"/>
        <v/>
      </c>
      <c r="R163" s="35"/>
      <c r="S163" s="35"/>
      <c r="T163" s="35"/>
      <c r="U163" s="35"/>
    </row>
    <row r="164" spans="2:21" ht="10" customHeight="1" x14ac:dyDescent="0.55000000000000004">
      <c r="B164" s="87">
        <v>41275</v>
      </c>
      <c r="C164" s="88">
        <v>11138.66</v>
      </c>
      <c r="D164" s="81" t="str">
        <f t="shared" si="21"/>
        <v>2013/1</v>
      </c>
      <c r="E164" s="64">
        <f t="shared" si="27"/>
        <v>10000</v>
      </c>
      <c r="F164" s="67">
        <f t="shared" si="19"/>
        <v>0.89777405899812013</v>
      </c>
      <c r="G164" s="74" t="str">
        <f t="shared" si="22"/>
        <v>2000/01</v>
      </c>
      <c r="H164" s="69" t="str">
        <f t="shared" si="23"/>
        <v>2023/06</v>
      </c>
      <c r="I164" s="84">
        <f>IF(AND(B164&gt;=日経平均!$C$2,B164&lt;日経平均!$D$3),E164,0)</f>
        <v>10000</v>
      </c>
      <c r="J164" s="84">
        <f t="shared" si="26"/>
        <v>1570000</v>
      </c>
      <c r="K164" s="84">
        <f>IF(AND(B164&gt;=日経平均!$C$2,B164&lt;日経平均!$D$3),J164,NA())</f>
        <v>1570000</v>
      </c>
      <c r="L164" s="63">
        <f>IF(AND(B164&gt;=日経平均!$C$2,B164&lt;=日経平均!$D$3),F164,0)</f>
        <v>0.89777405899812013</v>
      </c>
      <c r="M164" s="76">
        <f>IFERROR(L164+M163,"")</f>
        <v>139.3909195564498</v>
      </c>
      <c r="N164" s="95">
        <f>IF(AND(B164&gt;=日経平均!$C$2,B164&lt;日経平均!$D$3),M164,0)</f>
        <v>139.3909195564498</v>
      </c>
      <c r="O164" s="83">
        <f t="shared" si="20"/>
        <v>1552628.0600266452</v>
      </c>
      <c r="P164" s="47" t="str">
        <f t="shared" si="24"/>
        <v/>
      </c>
      <c r="Q164" s="47" t="str">
        <f t="shared" si="25"/>
        <v/>
      </c>
      <c r="R164" s="35"/>
      <c r="S164" s="35"/>
      <c r="T164" s="35"/>
      <c r="U164" s="35"/>
    </row>
    <row r="165" spans="2:21" ht="10" customHeight="1" x14ac:dyDescent="0.55000000000000004">
      <c r="B165" s="87">
        <v>41306</v>
      </c>
      <c r="C165" s="88">
        <v>11559.36</v>
      </c>
      <c r="D165" s="81" t="str">
        <f t="shared" si="21"/>
        <v>2013/2</v>
      </c>
      <c r="E165" s="64">
        <f t="shared" si="27"/>
        <v>10000</v>
      </c>
      <c r="F165" s="67">
        <f t="shared" si="19"/>
        <v>0.86509979791268721</v>
      </c>
      <c r="G165" s="74" t="str">
        <f t="shared" si="22"/>
        <v>2000/01</v>
      </c>
      <c r="H165" s="69" t="str">
        <f t="shared" si="23"/>
        <v>2023/06</v>
      </c>
      <c r="I165" s="84">
        <f>IF(AND(B165&gt;=日経平均!$C$2,B165&lt;日経平均!$D$3),E165,0)</f>
        <v>10000</v>
      </c>
      <c r="J165" s="84">
        <f t="shared" si="26"/>
        <v>1580000</v>
      </c>
      <c r="K165" s="84">
        <f>IF(AND(B165&gt;=日経平均!$C$2,B165&lt;日経平均!$D$3),J165,NA())</f>
        <v>1580000</v>
      </c>
      <c r="L165" s="63">
        <f>IF(AND(B165&gt;=日経平均!$C$2,B165&lt;=日経平均!$D$3),F165,0)</f>
        <v>0.86509979791268721</v>
      </c>
      <c r="M165" s="76">
        <f>L165+M164</f>
        <v>140.25601935436248</v>
      </c>
      <c r="N165" s="95">
        <f>IF(AND(B165&gt;=日経平均!$C$2,B165&lt;日経平均!$D$3),M165,0)</f>
        <v>140.25601935436248</v>
      </c>
      <c r="O165" s="83">
        <f t="shared" si="20"/>
        <v>1621269.8198840437</v>
      </c>
      <c r="P165" s="47" t="str">
        <f t="shared" si="24"/>
        <v/>
      </c>
      <c r="Q165" s="47" t="str">
        <f t="shared" si="25"/>
        <v/>
      </c>
      <c r="R165" s="35"/>
      <c r="S165" s="35"/>
      <c r="T165" s="35"/>
      <c r="U165" s="35"/>
    </row>
    <row r="166" spans="2:21" ht="10" customHeight="1" x14ac:dyDescent="0.55000000000000004">
      <c r="B166" s="87">
        <v>41334</v>
      </c>
      <c r="C166" s="88">
        <v>12397.91</v>
      </c>
      <c r="D166" s="81" t="str">
        <f t="shared" si="21"/>
        <v>2013/3</v>
      </c>
      <c r="E166" s="64">
        <f t="shared" si="27"/>
        <v>10000</v>
      </c>
      <c r="F166" s="67">
        <f t="shared" si="19"/>
        <v>0.80658756193584247</v>
      </c>
      <c r="G166" s="74" t="str">
        <f t="shared" si="22"/>
        <v>2000/01</v>
      </c>
      <c r="H166" s="69" t="str">
        <f t="shared" si="23"/>
        <v>2023/06</v>
      </c>
      <c r="I166" s="84">
        <f>IF(AND(B166&gt;=日経平均!$C$2,B166&lt;日経平均!$D$3),E166,0)</f>
        <v>10000</v>
      </c>
      <c r="J166" s="84">
        <f t="shared" si="26"/>
        <v>1590000</v>
      </c>
      <c r="K166" s="84">
        <f>IF(AND(B166&gt;=日経平均!$C$2,B166&lt;日経平均!$D$3),J166,NA())</f>
        <v>1590000</v>
      </c>
      <c r="L166" s="63">
        <f>IF(AND(B166&gt;=日経平均!$C$2,B166&lt;=日経平均!$D$3),F166,0)</f>
        <v>0.80658756193584247</v>
      </c>
      <c r="M166" s="76">
        <f>IFERROR(L166+M165,"")</f>
        <v>141.06260691629834</v>
      </c>
      <c r="N166" s="95">
        <f>IF(AND(B166&gt;=日経平均!$C$2,B166&lt;日経平均!$D$3),M166,0)</f>
        <v>141.06260691629834</v>
      </c>
      <c r="O166" s="83">
        <f t="shared" si="20"/>
        <v>1748881.5049136442</v>
      </c>
      <c r="P166" s="47" t="str">
        <f t="shared" si="24"/>
        <v/>
      </c>
      <c r="Q166" s="47" t="str">
        <f t="shared" si="25"/>
        <v/>
      </c>
      <c r="R166" s="35"/>
      <c r="S166" s="35"/>
      <c r="T166" s="35"/>
      <c r="U166" s="35"/>
    </row>
    <row r="167" spans="2:21" ht="10" customHeight="1" x14ac:dyDescent="0.55000000000000004">
      <c r="B167" s="87">
        <v>41365</v>
      </c>
      <c r="C167" s="88">
        <v>13860.86</v>
      </c>
      <c r="D167" s="81" t="str">
        <f t="shared" si="21"/>
        <v>2013/4</v>
      </c>
      <c r="E167" s="64">
        <f t="shared" si="27"/>
        <v>10000</v>
      </c>
      <c r="F167" s="67">
        <f t="shared" si="19"/>
        <v>0.72145595583535216</v>
      </c>
      <c r="G167" s="74" t="str">
        <f t="shared" si="22"/>
        <v>2000/01</v>
      </c>
      <c r="H167" s="69" t="str">
        <f t="shared" si="23"/>
        <v>2023/06</v>
      </c>
      <c r="I167" s="84">
        <f>IF(AND(B167&gt;=日経平均!$C$2,B167&lt;日経平均!$D$3),E167,0)</f>
        <v>10000</v>
      </c>
      <c r="J167" s="84">
        <f t="shared" si="26"/>
        <v>1600000</v>
      </c>
      <c r="K167" s="84">
        <f>IF(AND(B167&gt;=日経平均!$C$2,B167&lt;日経平均!$D$3),J167,NA())</f>
        <v>1600000</v>
      </c>
      <c r="L167" s="63">
        <f>IF(AND(B167&gt;=日経平均!$C$2,B167&lt;=日経平均!$D$3),F167,0)</f>
        <v>0.72145595583535216</v>
      </c>
      <c r="M167" s="76">
        <f>L167+M166</f>
        <v>141.78406287213369</v>
      </c>
      <c r="N167" s="95">
        <f>IF(AND(B167&gt;=日経平均!$C$2,B167&lt;日経平均!$D$3),M167,0)</f>
        <v>141.78406287213369</v>
      </c>
      <c r="O167" s="83">
        <f t="shared" si="20"/>
        <v>1965249.045701843</v>
      </c>
      <c r="P167" s="47" t="str">
        <f t="shared" si="24"/>
        <v/>
      </c>
      <c r="Q167" s="47" t="str">
        <f t="shared" si="25"/>
        <v/>
      </c>
      <c r="R167" s="35"/>
      <c r="S167" s="35"/>
      <c r="T167" s="35"/>
      <c r="U167" s="35"/>
    </row>
    <row r="168" spans="2:21" ht="10" customHeight="1" x14ac:dyDescent="0.55000000000000004">
      <c r="B168" s="87">
        <v>41395</v>
      </c>
      <c r="C168" s="88">
        <v>13774.54</v>
      </c>
      <c r="D168" s="81" t="str">
        <f t="shared" si="21"/>
        <v>2013/5</v>
      </c>
      <c r="E168" s="64">
        <f t="shared" si="27"/>
        <v>10000</v>
      </c>
      <c r="F168" s="67">
        <f t="shared" si="19"/>
        <v>0.72597705622111519</v>
      </c>
      <c r="G168" s="74" t="str">
        <f t="shared" si="22"/>
        <v>2000/01</v>
      </c>
      <c r="H168" s="69" t="str">
        <f t="shared" si="23"/>
        <v>2023/06</v>
      </c>
      <c r="I168" s="84">
        <f>IF(AND(B168&gt;=日経平均!$C$2,B168&lt;日経平均!$D$3),E168,0)</f>
        <v>10000</v>
      </c>
      <c r="J168" s="84">
        <f t="shared" si="26"/>
        <v>1610000</v>
      </c>
      <c r="K168" s="84">
        <f>IF(AND(B168&gt;=日経平均!$C$2,B168&lt;日経平均!$D$3),J168,NA())</f>
        <v>1610000</v>
      </c>
      <c r="L168" s="63">
        <f>IF(AND(B168&gt;=日経平均!$C$2,B168&lt;=日経平均!$D$3),F168,0)</f>
        <v>0.72597705622111519</v>
      </c>
      <c r="M168" s="76">
        <f>IFERROR(L168+M167,"")</f>
        <v>142.51003992835481</v>
      </c>
      <c r="N168" s="95">
        <f>IF(AND(B168&gt;=日経平均!$C$2,B168&lt;日経平均!$D$3),M168,0)</f>
        <v>142.51003992835481</v>
      </c>
      <c r="O168" s="83">
        <f t="shared" si="20"/>
        <v>1963010.2453947207</v>
      </c>
      <c r="P168" s="47" t="str">
        <f t="shared" si="24"/>
        <v/>
      </c>
      <c r="Q168" s="47" t="str">
        <f t="shared" si="25"/>
        <v/>
      </c>
      <c r="R168" s="35"/>
      <c r="S168" s="35"/>
      <c r="T168" s="35"/>
      <c r="U168" s="35"/>
    </row>
    <row r="169" spans="2:21" ht="10" customHeight="1" x14ac:dyDescent="0.55000000000000004">
      <c r="B169" s="87">
        <v>41426</v>
      </c>
      <c r="C169" s="88">
        <v>13677.32</v>
      </c>
      <c r="D169" s="81" t="str">
        <f t="shared" si="21"/>
        <v>2013/6</v>
      </c>
      <c r="E169" s="64">
        <f t="shared" si="27"/>
        <v>10000</v>
      </c>
      <c r="F169" s="67">
        <f t="shared" si="19"/>
        <v>0.73113738656403449</v>
      </c>
      <c r="G169" s="74" t="str">
        <f t="shared" si="22"/>
        <v>2000/01</v>
      </c>
      <c r="H169" s="69" t="str">
        <f t="shared" si="23"/>
        <v>2023/06</v>
      </c>
      <c r="I169" s="84">
        <f>IF(AND(B169&gt;=日経平均!$C$2,B169&lt;日経平均!$D$3),E169,0)</f>
        <v>10000</v>
      </c>
      <c r="J169" s="84">
        <f t="shared" si="26"/>
        <v>1620000</v>
      </c>
      <c r="K169" s="84">
        <f>IF(AND(B169&gt;=日経平均!$C$2,B169&lt;日経平均!$D$3),J169,NA())</f>
        <v>1620000</v>
      </c>
      <c r="L169" s="63">
        <f>IF(AND(B169&gt;=日経平均!$C$2,B169&lt;=日経平均!$D$3),F169,0)</f>
        <v>0.73113738656403449</v>
      </c>
      <c r="M169" s="76">
        <f>L169+M168</f>
        <v>143.24117731491884</v>
      </c>
      <c r="N169" s="95">
        <f>IF(AND(B169&gt;=日経平均!$C$2,B169&lt;日経平均!$D$3),M169,0)</f>
        <v>143.24117731491884</v>
      </c>
      <c r="O169" s="83">
        <f t="shared" si="20"/>
        <v>1959155.4193128857</v>
      </c>
      <c r="P169" s="47" t="str">
        <f t="shared" si="24"/>
        <v/>
      </c>
      <c r="Q169" s="47" t="str">
        <f t="shared" si="25"/>
        <v/>
      </c>
      <c r="R169" s="35"/>
      <c r="S169" s="35"/>
      <c r="T169" s="35"/>
      <c r="U169" s="35"/>
    </row>
    <row r="170" spans="2:21" ht="10" customHeight="1" x14ac:dyDescent="0.55000000000000004">
      <c r="B170" s="87">
        <v>41456</v>
      </c>
      <c r="C170" s="88">
        <v>13668.32</v>
      </c>
      <c r="D170" s="81" t="str">
        <f t="shared" si="21"/>
        <v>2013/7</v>
      </c>
      <c r="E170" s="64">
        <f t="shared" si="27"/>
        <v>10000</v>
      </c>
      <c r="F170" s="67">
        <f t="shared" si="19"/>
        <v>0.7316188090416379</v>
      </c>
      <c r="G170" s="74" t="str">
        <f t="shared" si="22"/>
        <v>2000/01</v>
      </c>
      <c r="H170" s="69" t="str">
        <f t="shared" si="23"/>
        <v>2023/06</v>
      </c>
      <c r="I170" s="84">
        <f>IF(AND(B170&gt;=日経平均!$C$2,B170&lt;日経平均!$D$3),E170,0)</f>
        <v>10000</v>
      </c>
      <c r="J170" s="84">
        <f t="shared" si="26"/>
        <v>1630000</v>
      </c>
      <c r="K170" s="84">
        <f>IF(AND(B170&gt;=日経平均!$C$2,B170&lt;日経平均!$D$3),J170,NA())</f>
        <v>1630000</v>
      </c>
      <c r="L170" s="63">
        <f>IF(AND(B170&gt;=日経平均!$C$2,B170&lt;=日経平均!$D$3),F170,0)</f>
        <v>0.7316188090416379</v>
      </c>
      <c r="M170" s="76">
        <f>IFERROR(L170+M169,"")</f>
        <v>143.97279612396048</v>
      </c>
      <c r="N170" s="95">
        <f>IF(AND(B170&gt;=日経平均!$C$2,B170&lt;日経平均!$D$3),M170,0)</f>
        <v>143.97279612396048</v>
      </c>
      <c r="O170" s="83">
        <f t="shared" si="20"/>
        <v>1967866.2487170515</v>
      </c>
      <c r="P170" s="47" t="str">
        <f t="shared" si="24"/>
        <v/>
      </c>
      <c r="Q170" s="47" t="str">
        <f t="shared" si="25"/>
        <v/>
      </c>
      <c r="R170" s="35"/>
      <c r="S170" s="35"/>
      <c r="T170" s="35"/>
      <c r="U170" s="35"/>
    </row>
    <row r="171" spans="2:21" ht="10" customHeight="1" x14ac:dyDescent="0.55000000000000004">
      <c r="B171" s="87">
        <v>41487</v>
      </c>
      <c r="C171" s="88">
        <v>13388.86</v>
      </c>
      <c r="D171" s="81" t="str">
        <f t="shared" si="21"/>
        <v>2013/8</v>
      </c>
      <c r="E171" s="64">
        <f t="shared" si="27"/>
        <v>10000</v>
      </c>
      <c r="F171" s="67">
        <f t="shared" si="19"/>
        <v>0.74688957835095737</v>
      </c>
      <c r="G171" s="74" t="str">
        <f t="shared" si="22"/>
        <v>2000/01</v>
      </c>
      <c r="H171" s="69" t="str">
        <f t="shared" si="23"/>
        <v>2023/06</v>
      </c>
      <c r="I171" s="84">
        <f>IF(AND(B171&gt;=日経平均!$C$2,B171&lt;日経平均!$D$3),E171,0)</f>
        <v>10000</v>
      </c>
      <c r="J171" s="84">
        <f t="shared" si="26"/>
        <v>1640000</v>
      </c>
      <c r="K171" s="84">
        <f>IF(AND(B171&gt;=日経平均!$C$2,B171&lt;日経平均!$D$3),J171,NA())</f>
        <v>1640000</v>
      </c>
      <c r="L171" s="63">
        <f>IF(AND(B171&gt;=日経平均!$C$2,B171&lt;=日経平均!$D$3),F171,0)</f>
        <v>0.74688957835095737</v>
      </c>
      <c r="M171" s="76">
        <f>L171+M170</f>
        <v>144.71968570231144</v>
      </c>
      <c r="N171" s="95">
        <f>IF(AND(B171&gt;=日経平均!$C$2,B171&lt;日経平均!$D$3),M171,0)</f>
        <v>144.71968570231144</v>
      </c>
      <c r="O171" s="83">
        <f t="shared" si="20"/>
        <v>1937631.6111122495</v>
      </c>
      <c r="P171" s="47" t="str">
        <f t="shared" si="24"/>
        <v/>
      </c>
      <c r="Q171" s="47" t="str">
        <f t="shared" si="25"/>
        <v/>
      </c>
      <c r="R171" s="35"/>
      <c r="S171" s="35"/>
      <c r="T171" s="35"/>
      <c r="U171" s="35"/>
    </row>
    <row r="172" spans="2:21" ht="10" customHeight="1" x14ac:dyDescent="0.55000000000000004">
      <c r="B172" s="87">
        <v>41518</v>
      </c>
      <c r="C172" s="88">
        <v>14455.8</v>
      </c>
      <c r="D172" s="81" t="str">
        <f t="shared" si="21"/>
        <v>2013/9</v>
      </c>
      <c r="E172" s="64">
        <f t="shared" si="27"/>
        <v>10000</v>
      </c>
      <c r="F172" s="67">
        <f t="shared" si="19"/>
        <v>0.69176385948892494</v>
      </c>
      <c r="G172" s="74" t="str">
        <f t="shared" si="22"/>
        <v>2000/01</v>
      </c>
      <c r="H172" s="69" t="str">
        <f t="shared" si="23"/>
        <v>2023/06</v>
      </c>
      <c r="I172" s="84">
        <f>IF(AND(B172&gt;=日経平均!$C$2,B172&lt;日経平均!$D$3),E172,0)</f>
        <v>10000</v>
      </c>
      <c r="J172" s="84">
        <f t="shared" si="26"/>
        <v>1650000</v>
      </c>
      <c r="K172" s="84">
        <f>IF(AND(B172&gt;=日経平均!$C$2,B172&lt;日経平均!$D$3),J172,NA())</f>
        <v>1650000</v>
      </c>
      <c r="L172" s="63">
        <f>IF(AND(B172&gt;=日経平均!$C$2,B172&lt;=日経平均!$D$3),F172,0)</f>
        <v>0.69176385948892494</v>
      </c>
      <c r="M172" s="76">
        <f>L172+M171</f>
        <v>145.41144956180037</v>
      </c>
      <c r="N172" s="95">
        <f>IF(AND(B172&gt;=日経平均!$C$2,B172&lt;日経平均!$D$3),M172,0)</f>
        <v>145.41144956180037</v>
      </c>
      <c r="O172" s="83">
        <f t="shared" si="20"/>
        <v>2102038.8325754735</v>
      </c>
      <c r="P172" s="47" t="str">
        <f t="shared" si="24"/>
        <v/>
      </c>
      <c r="Q172" s="47" t="str">
        <f t="shared" si="25"/>
        <v/>
      </c>
      <c r="R172" s="35"/>
      <c r="S172" s="35"/>
      <c r="T172" s="35"/>
      <c r="U172" s="35"/>
    </row>
    <row r="173" spans="2:21" ht="10" customHeight="1" x14ac:dyDescent="0.55000000000000004">
      <c r="B173" s="87">
        <v>41548</v>
      </c>
      <c r="C173" s="88">
        <v>14327.94</v>
      </c>
      <c r="D173" s="81" t="str">
        <f t="shared" si="21"/>
        <v>2013/10</v>
      </c>
      <c r="E173" s="64">
        <f t="shared" si="27"/>
        <v>10000</v>
      </c>
      <c r="F173" s="67">
        <f t="shared" si="19"/>
        <v>0.69793703770395465</v>
      </c>
      <c r="G173" s="74" t="str">
        <f t="shared" si="22"/>
        <v>2000/01</v>
      </c>
      <c r="H173" s="69" t="str">
        <f t="shared" si="23"/>
        <v>2023/06</v>
      </c>
      <c r="I173" s="84">
        <f>IF(AND(B173&gt;=日経平均!$C$2,B173&lt;日経平均!$D$3),E173,0)</f>
        <v>10000</v>
      </c>
      <c r="J173" s="84">
        <f t="shared" si="26"/>
        <v>1660000</v>
      </c>
      <c r="K173" s="84">
        <f>IF(AND(B173&gt;=日経平均!$C$2,B173&lt;日経平均!$D$3),J173,NA())</f>
        <v>1660000</v>
      </c>
      <c r="L173" s="63">
        <f>IF(AND(B173&gt;=日経平均!$C$2,B173&lt;=日経平均!$D$3),F173,0)</f>
        <v>0.69793703770395465</v>
      </c>
      <c r="M173" s="76">
        <f>IFERROR(L173+M172,"")</f>
        <v>146.10938659950432</v>
      </c>
      <c r="N173" s="95">
        <f>IF(AND(B173&gt;=日経平均!$C$2,B173&lt;日経平均!$D$3),M173,0)</f>
        <v>146.10938659950432</v>
      </c>
      <c r="O173" s="83">
        <f t="shared" si="20"/>
        <v>2093446.5246345019</v>
      </c>
      <c r="P173" s="47" t="str">
        <f t="shared" si="24"/>
        <v/>
      </c>
      <c r="Q173" s="47" t="str">
        <f t="shared" si="25"/>
        <v/>
      </c>
      <c r="R173" s="35"/>
      <c r="S173" s="35"/>
      <c r="T173" s="35"/>
      <c r="U173" s="35"/>
    </row>
    <row r="174" spans="2:21" ht="10" customHeight="1" x14ac:dyDescent="0.55000000000000004">
      <c r="B174" s="87">
        <v>41579</v>
      </c>
      <c r="C174" s="88">
        <v>15661.87</v>
      </c>
      <c r="D174" s="81" t="str">
        <f t="shared" si="21"/>
        <v>2013/11</v>
      </c>
      <c r="E174" s="64">
        <f t="shared" si="27"/>
        <v>10000</v>
      </c>
      <c r="F174" s="67">
        <f t="shared" si="19"/>
        <v>0.63849335998830281</v>
      </c>
      <c r="G174" s="74" t="str">
        <f t="shared" si="22"/>
        <v>2000/01</v>
      </c>
      <c r="H174" s="69" t="str">
        <f t="shared" si="23"/>
        <v>2023/06</v>
      </c>
      <c r="I174" s="84">
        <f>IF(AND(B174&gt;=日経平均!$C$2,B174&lt;日経平均!$D$3),E174,0)</f>
        <v>10000</v>
      </c>
      <c r="J174" s="84">
        <f t="shared" si="26"/>
        <v>1670000</v>
      </c>
      <c r="K174" s="84">
        <f>IF(AND(B174&gt;=日経平均!$C$2,B174&lt;日経平均!$D$3),J174,NA())</f>
        <v>1670000</v>
      </c>
      <c r="L174" s="63">
        <f>IF(AND(B174&gt;=日経平均!$C$2,B174&lt;=日経平均!$D$3),F174,0)</f>
        <v>0.63849335998830281</v>
      </c>
      <c r="M174" s="76">
        <f>L174+M173</f>
        <v>146.74787995949262</v>
      </c>
      <c r="N174" s="95">
        <f>IF(AND(B174&gt;=日経平均!$C$2,B174&lt;日経平均!$D$3),M174,0)</f>
        <v>146.74787995949262</v>
      </c>
      <c r="O174" s="83">
        <f t="shared" si="20"/>
        <v>2298346.2187011787</v>
      </c>
      <c r="P174" s="47" t="str">
        <f t="shared" si="24"/>
        <v/>
      </c>
      <c r="Q174" s="47" t="str">
        <f t="shared" si="25"/>
        <v/>
      </c>
      <c r="R174" s="35"/>
      <c r="S174" s="35"/>
      <c r="T174" s="35"/>
      <c r="U174" s="35"/>
    </row>
    <row r="175" spans="2:21" ht="10" customHeight="1" x14ac:dyDescent="0.55000000000000004">
      <c r="B175" s="87">
        <v>41609</v>
      </c>
      <c r="C175" s="88">
        <v>16291.31</v>
      </c>
      <c r="D175" s="81" t="str">
        <f t="shared" si="21"/>
        <v>2013/12</v>
      </c>
      <c r="E175" s="64">
        <f t="shared" si="27"/>
        <v>10000</v>
      </c>
      <c r="F175" s="67">
        <f t="shared" si="19"/>
        <v>0.61382417988485893</v>
      </c>
      <c r="G175" s="74" t="str">
        <f t="shared" si="22"/>
        <v>2000/01</v>
      </c>
      <c r="H175" s="69" t="str">
        <f t="shared" si="23"/>
        <v>2023/06</v>
      </c>
      <c r="I175" s="84">
        <f>IF(AND(B175&gt;=日経平均!$C$2,B175&lt;日経平均!$D$3),E175,0)</f>
        <v>10000</v>
      </c>
      <c r="J175" s="84">
        <f t="shared" si="26"/>
        <v>1680000</v>
      </c>
      <c r="K175" s="84">
        <f>IF(AND(B175&gt;=日経平均!$C$2,B175&lt;日経平均!$D$3),J175,NA())</f>
        <v>1680000</v>
      </c>
      <c r="L175" s="63">
        <f>IF(AND(B175&gt;=日経平均!$C$2,B175&lt;=日経平均!$D$3),F175,0)</f>
        <v>0.61382417988485893</v>
      </c>
      <c r="M175" s="76">
        <f>IFERROR(L175+M174,"")</f>
        <v>147.36170413937748</v>
      </c>
      <c r="N175" s="95">
        <f>IF(AND(B175&gt;=日経平均!$C$2,B175&lt;日経平均!$D$3),M175,0)</f>
        <v>147.36170413937748</v>
      </c>
      <c r="O175" s="83">
        <f t="shared" si="20"/>
        <v>2400715.2042628815</v>
      </c>
      <c r="P175" s="47" t="str">
        <f t="shared" si="24"/>
        <v/>
      </c>
      <c r="Q175" s="47" t="str">
        <f t="shared" si="25"/>
        <v/>
      </c>
      <c r="R175" s="35"/>
      <c r="S175" s="35"/>
      <c r="T175" s="35"/>
      <c r="U175" s="35"/>
    </row>
    <row r="176" spans="2:21" ht="10" customHeight="1" x14ac:dyDescent="0.55000000000000004">
      <c r="B176" s="87">
        <v>41640</v>
      </c>
      <c r="C176" s="88">
        <v>14914.53</v>
      </c>
      <c r="D176" s="81" t="str">
        <f t="shared" si="21"/>
        <v>2014/1</v>
      </c>
      <c r="E176" s="64">
        <f t="shared" si="27"/>
        <v>10000</v>
      </c>
      <c r="F176" s="67">
        <f t="shared" si="19"/>
        <v>0.67048710217485896</v>
      </c>
      <c r="G176" s="74" t="str">
        <f t="shared" si="22"/>
        <v>2000/01</v>
      </c>
      <c r="H176" s="69" t="str">
        <f t="shared" si="23"/>
        <v>2023/06</v>
      </c>
      <c r="I176" s="84">
        <f>IF(AND(B176&gt;=日経平均!$C$2,B176&lt;日経平均!$D$3),E176,0)</f>
        <v>10000</v>
      </c>
      <c r="J176" s="84">
        <f t="shared" si="26"/>
        <v>1690000</v>
      </c>
      <c r="K176" s="84">
        <f>IF(AND(B176&gt;=日経平均!$C$2,B176&lt;日経平均!$D$3),J176,NA())</f>
        <v>1690000</v>
      </c>
      <c r="L176" s="63">
        <f>IF(AND(B176&gt;=日経平均!$C$2,B176&lt;=日経平均!$D$3),F176,0)</f>
        <v>0.67048710217485896</v>
      </c>
      <c r="M176" s="76">
        <f>L176+M175</f>
        <v>148.03219124155234</v>
      </c>
      <c r="N176" s="95">
        <f>IF(AND(B176&gt;=日経平均!$C$2,B176&lt;日経平均!$D$3),M176,0)</f>
        <v>148.03219124155234</v>
      </c>
      <c r="O176" s="83">
        <f t="shared" si="20"/>
        <v>2207830.5572378696</v>
      </c>
      <c r="P176" s="47" t="str">
        <f t="shared" si="24"/>
        <v/>
      </c>
      <c r="Q176" s="47" t="str">
        <f t="shared" si="25"/>
        <v/>
      </c>
      <c r="R176" s="35"/>
      <c r="S176" s="35"/>
      <c r="T176" s="35"/>
      <c r="U176" s="35"/>
    </row>
    <row r="177" spans="2:21" ht="10" customHeight="1" x14ac:dyDescent="0.55000000000000004">
      <c r="B177" s="87">
        <v>41671</v>
      </c>
      <c r="C177" s="88">
        <v>14841.07</v>
      </c>
      <c r="D177" s="81" t="str">
        <f t="shared" si="21"/>
        <v>2014/2</v>
      </c>
      <c r="E177" s="64">
        <f t="shared" si="27"/>
        <v>10000</v>
      </c>
      <c r="F177" s="67">
        <f t="shared" si="19"/>
        <v>0.67380586440196022</v>
      </c>
      <c r="G177" s="74" t="str">
        <f t="shared" si="22"/>
        <v>2000/01</v>
      </c>
      <c r="H177" s="69" t="str">
        <f t="shared" si="23"/>
        <v>2023/06</v>
      </c>
      <c r="I177" s="84">
        <f>IF(AND(B177&gt;=日経平均!$C$2,B177&lt;日経平均!$D$3),E177,0)</f>
        <v>10000</v>
      </c>
      <c r="J177" s="84">
        <f t="shared" si="26"/>
        <v>1700000</v>
      </c>
      <c r="K177" s="84">
        <f>IF(AND(B177&gt;=日経平均!$C$2,B177&lt;日経平均!$D$3),J177,NA())</f>
        <v>1700000</v>
      </c>
      <c r="L177" s="63">
        <f>IF(AND(B177&gt;=日経平均!$C$2,B177&lt;=日経平均!$D$3),F177,0)</f>
        <v>0.67380586440196022</v>
      </c>
      <c r="M177" s="76">
        <f>IFERROR(L177+M176,"")</f>
        <v>148.70599710595431</v>
      </c>
      <c r="N177" s="95">
        <f>IF(AND(B177&gt;=日経平均!$C$2,B177&lt;日経平均!$D$3),M177,0)</f>
        <v>148.70599710595431</v>
      </c>
      <c r="O177" s="83">
        <f t="shared" si="20"/>
        <v>2206956.1124692652</v>
      </c>
      <c r="P177" s="47" t="str">
        <f t="shared" si="24"/>
        <v/>
      </c>
      <c r="Q177" s="47" t="str">
        <f t="shared" si="25"/>
        <v/>
      </c>
      <c r="R177" s="35"/>
      <c r="S177" s="35"/>
      <c r="T177" s="35"/>
      <c r="U177" s="35"/>
    </row>
    <row r="178" spans="2:21" ht="10" customHeight="1" x14ac:dyDescent="0.55000000000000004">
      <c r="B178" s="87">
        <v>41699</v>
      </c>
      <c r="C178" s="88">
        <v>14827.83</v>
      </c>
      <c r="D178" s="81" t="str">
        <f t="shared" si="21"/>
        <v>2014/3</v>
      </c>
      <c r="E178" s="64">
        <f t="shared" si="27"/>
        <v>10000</v>
      </c>
      <c r="F178" s="67">
        <f t="shared" si="19"/>
        <v>0.67440751613688588</v>
      </c>
      <c r="G178" s="74" t="str">
        <f t="shared" si="22"/>
        <v>2000/01</v>
      </c>
      <c r="H178" s="69" t="str">
        <f t="shared" si="23"/>
        <v>2023/06</v>
      </c>
      <c r="I178" s="84">
        <f>IF(AND(B178&gt;=日経平均!$C$2,B178&lt;日経平均!$D$3),E178,0)</f>
        <v>10000</v>
      </c>
      <c r="J178" s="84">
        <f t="shared" si="26"/>
        <v>1710000</v>
      </c>
      <c r="K178" s="84">
        <f>IF(AND(B178&gt;=日経平均!$C$2,B178&lt;日経平均!$D$3),J178,NA())</f>
        <v>1710000</v>
      </c>
      <c r="L178" s="63">
        <f>IF(AND(B178&gt;=日経平均!$C$2,B178&lt;=日経平均!$D$3),F178,0)</f>
        <v>0.67440751613688588</v>
      </c>
      <c r="M178" s="76">
        <f>L178+M177</f>
        <v>149.38040462209119</v>
      </c>
      <c r="N178" s="95">
        <f>IF(AND(B178&gt;=日経平均!$C$2,B178&lt;日経平均!$D$3),M178,0)</f>
        <v>149.38040462209119</v>
      </c>
      <c r="O178" s="83">
        <f t="shared" si="20"/>
        <v>2214987.2450675825</v>
      </c>
      <c r="P178" s="47" t="str">
        <f t="shared" si="24"/>
        <v/>
      </c>
      <c r="Q178" s="47" t="str">
        <f t="shared" si="25"/>
        <v/>
      </c>
      <c r="R178" s="35"/>
      <c r="S178" s="35"/>
      <c r="T178" s="35"/>
      <c r="U178" s="35"/>
    </row>
    <row r="179" spans="2:21" ht="10" customHeight="1" x14ac:dyDescent="0.55000000000000004">
      <c r="B179" s="87">
        <v>41730</v>
      </c>
      <c r="C179" s="88">
        <v>14304.11</v>
      </c>
      <c r="D179" s="81" t="str">
        <f t="shared" si="21"/>
        <v>2014/4</v>
      </c>
      <c r="E179" s="64">
        <f t="shared" si="27"/>
        <v>10000</v>
      </c>
      <c r="F179" s="67">
        <f t="shared" si="19"/>
        <v>0.6990997692271661</v>
      </c>
      <c r="G179" s="74" t="str">
        <f t="shared" si="22"/>
        <v>2000/01</v>
      </c>
      <c r="H179" s="69" t="str">
        <f t="shared" si="23"/>
        <v>2023/06</v>
      </c>
      <c r="I179" s="84">
        <f>IF(AND(B179&gt;=日経平均!$C$2,B179&lt;日経平均!$D$3),E179,0)</f>
        <v>10000</v>
      </c>
      <c r="J179" s="84">
        <f t="shared" si="26"/>
        <v>1720000</v>
      </c>
      <c r="K179" s="84">
        <f>IF(AND(B179&gt;=日経平均!$C$2,B179&lt;日経平均!$D$3),J179,NA())</f>
        <v>1720000</v>
      </c>
      <c r="L179" s="63">
        <f>IF(AND(B179&gt;=日経平均!$C$2,B179&lt;=日経平均!$D$3),F179,0)</f>
        <v>0.6990997692271661</v>
      </c>
      <c r="M179" s="76">
        <f>IFERROR(L179+M178,"")</f>
        <v>150.07950439131835</v>
      </c>
      <c r="N179" s="95">
        <f>IF(AND(B179&gt;=日経平均!$C$2,B179&lt;日経平均!$D$3),M179,0)</f>
        <v>150.07950439131835</v>
      </c>
      <c r="O179" s="83">
        <f t="shared" si="20"/>
        <v>2146753.7395589007</v>
      </c>
      <c r="P179" s="47" t="str">
        <f t="shared" si="24"/>
        <v/>
      </c>
      <c r="Q179" s="47" t="str">
        <f t="shared" si="25"/>
        <v/>
      </c>
      <c r="R179" s="35"/>
      <c r="S179" s="35"/>
      <c r="T179" s="35"/>
      <c r="U179" s="35"/>
    </row>
    <row r="180" spans="2:21" ht="10" customHeight="1" x14ac:dyDescent="0.55000000000000004">
      <c r="B180" s="87">
        <v>41760</v>
      </c>
      <c r="C180" s="88">
        <v>14632.38</v>
      </c>
      <c r="D180" s="81" t="str">
        <f t="shared" si="21"/>
        <v>2014/5</v>
      </c>
      <c r="E180" s="64">
        <f t="shared" si="27"/>
        <v>10000</v>
      </c>
      <c r="F180" s="67">
        <f t="shared" si="19"/>
        <v>0.68341582162300329</v>
      </c>
      <c r="G180" s="74" t="str">
        <f t="shared" si="22"/>
        <v>2000/01</v>
      </c>
      <c r="H180" s="69" t="str">
        <f t="shared" si="23"/>
        <v>2023/06</v>
      </c>
      <c r="I180" s="84">
        <f>IF(AND(B180&gt;=日経平均!$C$2,B180&lt;日経平均!$D$3),E180,0)</f>
        <v>10000</v>
      </c>
      <c r="J180" s="84">
        <f t="shared" si="26"/>
        <v>1730000</v>
      </c>
      <c r="K180" s="84">
        <f>IF(AND(B180&gt;=日経平均!$C$2,B180&lt;日経平均!$D$3),J180,NA())</f>
        <v>1730000</v>
      </c>
      <c r="L180" s="63">
        <f>IF(AND(B180&gt;=日経平均!$C$2,B180&lt;=日経平均!$D$3),F180,0)</f>
        <v>0.68341582162300329</v>
      </c>
      <c r="M180" s="76">
        <f>L180+M179</f>
        <v>150.76292021294137</v>
      </c>
      <c r="N180" s="95">
        <f>IF(AND(B180&gt;=日経平均!$C$2,B180&lt;日経平均!$D$3),M180,0)</f>
        <v>150.76292021294137</v>
      </c>
      <c r="O180" s="83">
        <f t="shared" si="20"/>
        <v>2206020.3384654387</v>
      </c>
      <c r="P180" s="47" t="str">
        <f t="shared" si="24"/>
        <v/>
      </c>
      <c r="Q180" s="47" t="str">
        <f t="shared" si="25"/>
        <v/>
      </c>
      <c r="R180" s="35"/>
      <c r="S180" s="35"/>
      <c r="T180" s="35"/>
      <c r="U180" s="35"/>
    </row>
    <row r="181" spans="2:21" ht="10" customHeight="1" x14ac:dyDescent="0.55000000000000004">
      <c r="B181" s="87">
        <v>41791</v>
      </c>
      <c r="C181" s="88">
        <v>15162.1</v>
      </c>
      <c r="D181" s="81" t="str">
        <f t="shared" si="21"/>
        <v>2014/6</v>
      </c>
      <c r="E181" s="64">
        <f t="shared" si="27"/>
        <v>10000</v>
      </c>
      <c r="F181" s="67">
        <f t="shared" si="19"/>
        <v>0.6595392458828262</v>
      </c>
      <c r="G181" s="74" t="str">
        <f t="shared" si="22"/>
        <v>2000/01</v>
      </c>
      <c r="H181" s="69" t="str">
        <f t="shared" si="23"/>
        <v>2023/06</v>
      </c>
      <c r="I181" s="84">
        <f>IF(AND(B181&gt;=日経平均!$C$2,B181&lt;日経平均!$D$3),E181,0)</f>
        <v>10000</v>
      </c>
      <c r="J181" s="84">
        <f t="shared" si="26"/>
        <v>1740000</v>
      </c>
      <c r="K181" s="84">
        <f>IF(AND(B181&gt;=日経平均!$C$2,B181&lt;日経平均!$D$3),J181,NA())</f>
        <v>1740000</v>
      </c>
      <c r="L181" s="63">
        <f>IF(AND(B181&gt;=日経平均!$C$2,B181&lt;=日経平均!$D$3),F181,0)</f>
        <v>0.6595392458828262</v>
      </c>
      <c r="M181" s="76">
        <f>IFERROR(L181+M180,"")</f>
        <v>151.42245945882419</v>
      </c>
      <c r="N181" s="95">
        <f>IF(AND(B181&gt;=日経平均!$C$2,B181&lt;日経平均!$D$3),M181,0)</f>
        <v>151.42245945882419</v>
      </c>
      <c r="O181" s="83">
        <f t="shared" si="20"/>
        <v>2295882.4725606386</v>
      </c>
      <c r="P181" s="47" t="str">
        <f t="shared" si="24"/>
        <v/>
      </c>
      <c r="Q181" s="47" t="str">
        <f t="shared" si="25"/>
        <v/>
      </c>
      <c r="R181" s="35"/>
      <c r="S181" s="35"/>
      <c r="T181" s="35"/>
      <c r="U181" s="35"/>
    </row>
    <row r="182" spans="2:21" ht="10" customHeight="1" x14ac:dyDescent="0.55000000000000004">
      <c r="B182" s="87">
        <v>41821</v>
      </c>
      <c r="C182" s="88">
        <v>15620.77</v>
      </c>
      <c r="D182" s="81" t="str">
        <f t="shared" si="21"/>
        <v>2014/7</v>
      </c>
      <c r="E182" s="64">
        <f t="shared" si="27"/>
        <v>10000</v>
      </c>
      <c r="F182" s="67">
        <f t="shared" si="19"/>
        <v>0.6401733077178654</v>
      </c>
      <c r="G182" s="74" t="str">
        <f t="shared" si="22"/>
        <v>2000/01</v>
      </c>
      <c r="H182" s="69" t="str">
        <f t="shared" si="23"/>
        <v>2023/06</v>
      </c>
      <c r="I182" s="84">
        <f>IF(AND(B182&gt;=日経平均!$C$2,B182&lt;日経平均!$D$3),E182,0)</f>
        <v>10000</v>
      </c>
      <c r="J182" s="84">
        <f t="shared" si="26"/>
        <v>1750000</v>
      </c>
      <c r="K182" s="84">
        <f>IF(AND(B182&gt;=日経平均!$C$2,B182&lt;日経平均!$D$3),J182,NA())</f>
        <v>1750000</v>
      </c>
      <c r="L182" s="63">
        <f>IF(AND(B182&gt;=日経平均!$C$2,B182&lt;=日経平均!$D$3),F182,0)</f>
        <v>0.6401733077178654</v>
      </c>
      <c r="M182" s="76">
        <f>L182+M181</f>
        <v>152.06263276654207</v>
      </c>
      <c r="N182" s="95">
        <f>IF(AND(B182&gt;=日経平均!$C$2,B182&lt;日経平均!$D$3),M182,0)</f>
        <v>152.06263276654207</v>
      </c>
      <c r="O182" s="83">
        <f t="shared" si="20"/>
        <v>2375335.4120406173</v>
      </c>
      <c r="P182" s="47" t="str">
        <f t="shared" si="24"/>
        <v/>
      </c>
      <c r="Q182" s="47" t="str">
        <f t="shared" si="25"/>
        <v/>
      </c>
      <c r="R182" s="35"/>
      <c r="S182" s="35"/>
      <c r="T182" s="35"/>
      <c r="U182" s="35"/>
    </row>
    <row r="183" spans="2:21" ht="10" customHeight="1" x14ac:dyDescent="0.55000000000000004">
      <c r="B183" s="87">
        <v>41852</v>
      </c>
      <c r="C183" s="88">
        <v>15424.59</v>
      </c>
      <c r="D183" s="81" t="str">
        <f t="shared" si="21"/>
        <v>2014/8</v>
      </c>
      <c r="E183" s="64">
        <f t="shared" si="27"/>
        <v>10000</v>
      </c>
      <c r="F183" s="67">
        <f t="shared" si="19"/>
        <v>0.64831544955165743</v>
      </c>
      <c r="G183" s="74" t="str">
        <f t="shared" si="22"/>
        <v>2000/01</v>
      </c>
      <c r="H183" s="69" t="str">
        <f t="shared" si="23"/>
        <v>2023/06</v>
      </c>
      <c r="I183" s="84">
        <f>IF(AND(B183&gt;=日経平均!$C$2,B183&lt;日経平均!$D$3),E183,0)</f>
        <v>10000</v>
      </c>
      <c r="J183" s="84">
        <f t="shared" si="26"/>
        <v>1760000</v>
      </c>
      <c r="K183" s="84">
        <f>IF(AND(B183&gt;=日経平均!$C$2,B183&lt;日経平均!$D$3),J183,NA())</f>
        <v>1760000</v>
      </c>
      <c r="L183" s="63">
        <f>IF(AND(B183&gt;=日経平均!$C$2,B183&lt;=日経平均!$D$3),F183,0)</f>
        <v>0.64831544955165743</v>
      </c>
      <c r="M183" s="76">
        <f>L183+M182</f>
        <v>152.71094821609373</v>
      </c>
      <c r="N183" s="95">
        <f>IF(AND(B183&gt;=日経平均!$C$2,B183&lt;日経平均!$D$3),M183,0)</f>
        <v>152.71094821609373</v>
      </c>
      <c r="O183" s="83">
        <f t="shared" si="20"/>
        <v>2355503.7647444773</v>
      </c>
      <c r="P183" s="47" t="str">
        <f t="shared" si="24"/>
        <v/>
      </c>
      <c r="Q183" s="47" t="str">
        <f t="shared" si="25"/>
        <v/>
      </c>
      <c r="R183" s="35"/>
      <c r="S183" s="35"/>
      <c r="T183" s="35"/>
      <c r="U183" s="35"/>
    </row>
    <row r="184" spans="2:21" ht="10" customHeight="1" x14ac:dyDescent="0.55000000000000004">
      <c r="B184" s="87">
        <v>41883</v>
      </c>
      <c r="C184" s="88">
        <v>16173.52</v>
      </c>
      <c r="D184" s="81" t="str">
        <f t="shared" si="21"/>
        <v>2014/9</v>
      </c>
      <c r="E184" s="64">
        <f t="shared" si="27"/>
        <v>10000</v>
      </c>
      <c r="F184" s="67">
        <f t="shared" si="19"/>
        <v>0.61829459511596729</v>
      </c>
      <c r="G184" s="74" t="str">
        <f t="shared" si="22"/>
        <v>2000/01</v>
      </c>
      <c r="H184" s="69" t="str">
        <f t="shared" si="23"/>
        <v>2023/06</v>
      </c>
      <c r="I184" s="84">
        <f>IF(AND(B184&gt;=日経平均!$C$2,B184&lt;日経平均!$D$3),E184,0)</f>
        <v>10000</v>
      </c>
      <c r="J184" s="84">
        <f t="shared" si="26"/>
        <v>1770000</v>
      </c>
      <c r="K184" s="84">
        <f>IF(AND(B184&gt;=日経平均!$C$2,B184&lt;日経平均!$D$3),J184,NA())</f>
        <v>1770000</v>
      </c>
      <c r="L184" s="63">
        <f>IF(AND(B184&gt;=日経平均!$C$2,B184&lt;=日経平均!$D$3),F184,0)</f>
        <v>0.61829459511596729</v>
      </c>
      <c r="M184" s="76">
        <f>IFERROR(L184+M183,"")</f>
        <v>153.3292428112097</v>
      </c>
      <c r="N184" s="95">
        <f>IF(AND(B184&gt;=日経平均!$C$2,B184&lt;日経平均!$D$3),M184,0)</f>
        <v>153.3292428112097</v>
      </c>
      <c r="O184" s="83">
        <f t="shared" si="20"/>
        <v>2479873.5751919565</v>
      </c>
      <c r="P184" s="47" t="str">
        <f t="shared" si="24"/>
        <v/>
      </c>
      <c r="Q184" s="47" t="str">
        <f t="shared" si="25"/>
        <v/>
      </c>
      <c r="R184" s="35"/>
      <c r="S184" s="35"/>
      <c r="T184" s="35"/>
      <c r="U184" s="35"/>
    </row>
    <row r="185" spans="2:21" ht="10" customHeight="1" x14ac:dyDescent="0.55000000000000004">
      <c r="B185" s="87">
        <v>41913</v>
      </c>
      <c r="C185" s="88">
        <v>16413.759999999998</v>
      </c>
      <c r="D185" s="81" t="str">
        <f t="shared" si="21"/>
        <v>2014/10</v>
      </c>
      <c r="E185" s="64">
        <f t="shared" si="27"/>
        <v>10000</v>
      </c>
      <c r="F185" s="67">
        <f t="shared" si="19"/>
        <v>0.60924492620825454</v>
      </c>
      <c r="G185" s="74" t="str">
        <f t="shared" si="22"/>
        <v>2000/01</v>
      </c>
      <c r="H185" s="69" t="str">
        <f t="shared" si="23"/>
        <v>2023/06</v>
      </c>
      <c r="I185" s="84">
        <f>IF(AND(B185&gt;=日経平均!$C$2,B185&lt;日経平均!$D$3),E185,0)</f>
        <v>10000</v>
      </c>
      <c r="J185" s="84">
        <f t="shared" si="26"/>
        <v>1780000</v>
      </c>
      <c r="K185" s="84">
        <f>IF(AND(B185&gt;=日経平均!$C$2,B185&lt;日経平均!$D$3),J185,NA())</f>
        <v>1780000</v>
      </c>
      <c r="L185" s="63">
        <f>IF(AND(B185&gt;=日経平均!$C$2,B185&lt;=日経平均!$D$3),F185,0)</f>
        <v>0.60924492620825454</v>
      </c>
      <c r="M185" s="76">
        <f>L185+M184</f>
        <v>153.93848773741794</v>
      </c>
      <c r="N185" s="95">
        <f>IF(AND(B185&gt;=日経平均!$C$2,B185&lt;日経平均!$D$3),M185,0)</f>
        <v>153.93848773741794</v>
      </c>
      <c r="O185" s="83">
        <f t="shared" si="20"/>
        <v>2526709.392484921</v>
      </c>
      <c r="P185" s="47" t="str">
        <f t="shared" si="24"/>
        <v/>
      </c>
      <c r="Q185" s="47" t="str">
        <f t="shared" si="25"/>
        <v/>
      </c>
      <c r="R185" s="35"/>
      <c r="S185" s="35"/>
      <c r="T185" s="35"/>
      <c r="U185" s="35"/>
    </row>
    <row r="186" spans="2:21" ht="10" customHeight="1" x14ac:dyDescent="0.55000000000000004">
      <c r="B186" s="87">
        <v>41944</v>
      </c>
      <c r="C186" s="88">
        <v>17459.849999999999</v>
      </c>
      <c r="D186" s="81" t="str">
        <f t="shared" si="21"/>
        <v>2014/11</v>
      </c>
      <c r="E186" s="64">
        <f t="shared" si="27"/>
        <v>10000</v>
      </c>
      <c r="F186" s="67">
        <f t="shared" si="19"/>
        <v>0.57274260660887699</v>
      </c>
      <c r="G186" s="74" t="str">
        <f t="shared" si="22"/>
        <v>2000/01</v>
      </c>
      <c r="H186" s="69" t="str">
        <f t="shared" si="23"/>
        <v>2023/06</v>
      </c>
      <c r="I186" s="84">
        <f>IF(AND(B186&gt;=日経平均!$C$2,B186&lt;日経平均!$D$3),E186,0)</f>
        <v>10000</v>
      </c>
      <c r="J186" s="84">
        <f t="shared" si="26"/>
        <v>1790000</v>
      </c>
      <c r="K186" s="84">
        <f>IF(AND(B186&gt;=日経平均!$C$2,B186&lt;日経平均!$D$3),J186,NA())</f>
        <v>1790000</v>
      </c>
      <c r="L186" s="63">
        <f>IF(AND(B186&gt;=日経平均!$C$2,B186&lt;=日経平均!$D$3),F186,0)</f>
        <v>0.57274260660887699</v>
      </c>
      <c r="M186" s="76">
        <f>IFERROR(L186+M185,"")</f>
        <v>154.51123034402681</v>
      </c>
      <c r="N186" s="95">
        <f>IF(AND(B186&gt;=日経平均!$C$2,B186&lt;日経平均!$D$3),M186,0)</f>
        <v>154.51123034402681</v>
      </c>
      <c r="O186" s="83">
        <f t="shared" si="20"/>
        <v>2697742.9051221563</v>
      </c>
      <c r="P186" s="47" t="str">
        <f t="shared" si="24"/>
        <v/>
      </c>
      <c r="Q186" s="47" t="str">
        <f t="shared" si="25"/>
        <v/>
      </c>
      <c r="R186" s="35"/>
      <c r="S186" s="35"/>
      <c r="T186" s="35"/>
      <c r="U186" s="35"/>
    </row>
    <row r="187" spans="2:21" ht="10" customHeight="1" x14ac:dyDescent="0.55000000000000004">
      <c r="B187" s="87">
        <v>41974</v>
      </c>
      <c r="C187" s="88">
        <v>17450.77</v>
      </c>
      <c r="D187" s="81" t="str">
        <f t="shared" si="21"/>
        <v>2014/12</v>
      </c>
      <c r="E187" s="64">
        <f t="shared" si="27"/>
        <v>10000</v>
      </c>
      <c r="F187" s="67">
        <f t="shared" si="19"/>
        <v>0.57304061654586014</v>
      </c>
      <c r="G187" s="74" t="str">
        <f t="shared" si="22"/>
        <v>2000/01</v>
      </c>
      <c r="H187" s="69" t="str">
        <f t="shared" si="23"/>
        <v>2023/06</v>
      </c>
      <c r="I187" s="84">
        <f>IF(AND(B187&gt;=日経平均!$C$2,B187&lt;日経平均!$D$3),E187,0)</f>
        <v>10000</v>
      </c>
      <c r="J187" s="84">
        <f t="shared" si="26"/>
        <v>1800000</v>
      </c>
      <c r="K187" s="84">
        <f>IF(AND(B187&gt;=日経平均!$C$2,B187&lt;日経平均!$D$3),J187,NA())</f>
        <v>1800000</v>
      </c>
      <c r="L187" s="63">
        <f>IF(AND(B187&gt;=日経平均!$C$2,B187&lt;=日経平均!$D$3),F187,0)</f>
        <v>0.57304061654586014</v>
      </c>
      <c r="M187" s="76">
        <f>L187+M186</f>
        <v>155.08427096057267</v>
      </c>
      <c r="N187" s="95">
        <f>IF(AND(B187&gt;=日経平均!$C$2,B187&lt;日経平均!$D$3),M187,0)</f>
        <v>155.08427096057267</v>
      </c>
      <c r="O187" s="83">
        <f t="shared" si="20"/>
        <v>2706339.9431506325</v>
      </c>
      <c r="P187" s="47" t="str">
        <f t="shared" si="24"/>
        <v/>
      </c>
      <c r="Q187" s="47" t="str">
        <f t="shared" si="25"/>
        <v/>
      </c>
      <c r="R187" s="35"/>
      <c r="S187" s="35"/>
      <c r="T187" s="35"/>
      <c r="U187" s="35"/>
    </row>
    <row r="188" spans="2:21" ht="10" customHeight="1" x14ac:dyDescent="0.55000000000000004">
      <c r="B188" s="87">
        <v>42005</v>
      </c>
      <c r="C188" s="88">
        <v>17674.39</v>
      </c>
      <c r="D188" s="81" t="str">
        <f t="shared" si="21"/>
        <v>2015/1</v>
      </c>
      <c r="E188" s="64">
        <f t="shared" si="27"/>
        <v>10000</v>
      </c>
      <c r="F188" s="67">
        <f t="shared" si="19"/>
        <v>0.56579038937128812</v>
      </c>
      <c r="G188" s="74" t="str">
        <f t="shared" si="22"/>
        <v>2000/01</v>
      </c>
      <c r="H188" s="69" t="str">
        <f t="shared" si="23"/>
        <v>2023/06</v>
      </c>
      <c r="I188" s="84">
        <f>IF(AND(B188&gt;=日経平均!$C$2,B188&lt;日経平均!$D$3),E188,0)</f>
        <v>10000</v>
      </c>
      <c r="J188" s="84">
        <f t="shared" si="26"/>
        <v>1810000</v>
      </c>
      <c r="K188" s="84">
        <f>IF(AND(B188&gt;=日経平均!$C$2,B188&lt;日経平均!$D$3),J188,NA())</f>
        <v>1810000</v>
      </c>
      <c r="L188" s="63">
        <f>IF(AND(B188&gt;=日経平均!$C$2,B188&lt;=日経平均!$D$3),F188,0)</f>
        <v>0.56579038937128812</v>
      </c>
      <c r="M188" s="76">
        <f>IFERROR(L188+M187,"")</f>
        <v>155.65006134994397</v>
      </c>
      <c r="N188" s="95">
        <f>IF(AND(B188&gt;=日経平均!$C$2,B188&lt;日経平均!$D$3),M188,0)</f>
        <v>155.65006134994397</v>
      </c>
      <c r="O188" s="83">
        <f t="shared" si="20"/>
        <v>2751019.8878228362</v>
      </c>
      <c r="P188" s="47" t="str">
        <f t="shared" si="24"/>
        <v/>
      </c>
      <c r="Q188" s="47" t="str">
        <f t="shared" si="25"/>
        <v/>
      </c>
      <c r="R188" s="35"/>
      <c r="S188" s="35"/>
      <c r="T188" s="35"/>
      <c r="U188" s="35"/>
    </row>
    <row r="189" spans="2:21" ht="10" customHeight="1" x14ac:dyDescent="0.55000000000000004">
      <c r="B189" s="87">
        <v>42036</v>
      </c>
      <c r="C189" s="88">
        <v>18797.939999999999</v>
      </c>
      <c r="D189" s="81" t="str">
        <f t="shared" si="21"/>
        <v>2015/2</v>
      </c>
      <c r="E189" s="64">
        <f t="shared" si="27"/>
        <v>10000</v>
      </c>
      <c r="F189" s="67">
        <f t="shared" si="19"/>
        <v>0.53197318429572604</v>
      </c>
      <c r="G189" s="74" t="str">
        <f t="shared" si="22"/>
        <v>2000/01</v>
      </c>
      <c r="H189" s="69" t="str">
        <f t="shared" si="23"/>
        <v>2023/06</v>
      </c>
      <c r="I189" s="84">
        <f>IF(AND(B189&gt;=日経平均!$C$2,B189&lt;日経平均!$D$3),E189,0)</f>
        <v>10000</v>
      </c>
      <c r="J189" s="84">
        <f t="shared" si="26"/>
        <v>1820000</v>
      </c>
      <c r="K189" s="84">
        <f>IF(AND(B189&gt;=日経平均!$C$2,B189&lt;日経平均!$D$3),J189,NA())</f>
        <v>1820000</v>
      </c>
      <c r="L189" s="63">
        <f>IF(AND(B189&gt;=日経平均!$C$2,B189&lt;=日経平均!$D$3),F189,0)</f>
        <v>0.53197318429572604</v>
      </c>
      <c r="M189" s="76">
        <f>L189+M188</f>
        <v>156.1820345342397</v>
      </c>
      <c r="N189" s="95">
        <f>IF(AND(B189&gt;=日経平均!$C$2,B189&lt;日経平均!$D$3),M189,0)</f>
        <v>156.1820345342397</v>
      </c>
      <c r="O189" s="83">
        <f t="shared" si="20"/>
        <v>2935900.5142525658</v>
      </c>
      <c r="P189" s="47" t="str">
        <f t="shared" si="24"/>
        <v/>
      </c>
      <c r="Q189" s="47" t="str">
        <f t="shared" si="25"/>
        <v/>
      </c>
      <c r="R189" s="35"/>
      <c r="S189" s="35"/>
      <c r="T189" s="35"/>
      <c r="U189" s="35"/>
    </row>
    <row r="190" spans="2:21" ht="10" customHeight="1" x14ac:dyDescent="0.55000000000000004">
      <c r="B190" s="87">
        <v>42064</v>
      </c>
      <c r="C190" s="88">
        <v>19206.990000000002</v>
      </c>
      <c r="D190" s="81" t="str">
        <f t="shared" si="21"/>
        <v>2015/3</v>
      </c>
      <c r="E190" s="64">
        <f t="shared" si="27"/>
        <v>10000</v>
      </c>
      <c r="F190" s="67">
        <f t="shared" si="19"/>
        <v>0.52064378645482712</v>
      </c>
      <c r="G190" s="74" t="str">
        <f t="shared" si="22"/>
        <v>2000/01</v>
      </c>
      <c r="H190" s="69" t="str">
        <f t="shared" si="23"/>
        <v>2023/06</v>
      </c>
      <c r="I190" s="84">
        <f>IF(AND(B190&gt;=日経平均!$C$2,B190&lt;日経平均!$D$3),E190,0)</f>
        <v>10000</v>
      </c>
      <c r="J190" s="84">
        <f t="shared" si="26"/>
        <v>1830000</v>
      </c>
      <c r="K190" s="84">
        <f>IF(AND(B190&gt;=日経平均!$C$2,B190&lt;日経平均!$D$3),J190,NA())</f>
        <v>1830000</v>
      </c>
      <c r="L190" s="63">
        <f>IF(AND(B190&gt;=日経平均!$C$2,B190&lt;=日経平均!$D$3),F190,0)</f>
        <v>0.52064378645482712</v>
      </c>
      <c r="M190" s="76">
        <f>IFERROR(L190+M189,"")</f>
        <v>156.70267832069453</v>
      </c>
      <c r="N190" s="95">
        <f>IF(AND(B190&gt;=日経平均!$C$2,B190&lt;日経平均!$D$3),M190,0)</f>
        <v>156.70267832069453</v>
      </c>
      <c r="O190" s="83">
        <f t="shared" si="20"/>
        <v>3009786.775478797</v>
      </c>
      <c r="P190" s="47" t="str">
        <f t="shared" si="24"/>
        <v/>
      </c>
      <c r="Q190" s="47" t="str">
        <f t="shared" si="25"/>
        <v/>
      </c>
      <c r="R190" s="35"/>
      <c r="S190" s="35"/>
      <c r="T190" s="35"/>
      <c r="U190" s="35"/>
    </row>
    <row r="191" spans="2:21" ht="10" customHeight="1" x14ac:dyDescent="0.55000000000000004">
      <c r="B191" s="87">
        <v>42095</v>
      </c>
      <c r="C191" s="88">
        <v>19520.009999999998</v>
      </c>
      <c r="D191" s="81" t="str">
        <f t="shared" si="21"/>
        <v>2015/4</v>
      </c>
      <c r="E191" s="64">
        <f t="shared" si="27"/>
        <v>10000</v>
      </c>
      <c r="F191" s="67">
        <f t="shared" si="19"/>
        <v>0.51229481952109657</v>
      </c>
      <c r="G191" s="74" t="str">
        <f t="shared" si="22"/>
        <v>2000/01</v>
      </c>
      <c r="H191" s="69" t="str">
        <f t="shared" si="23"/>
        <v>2023/06</v>
      </c>
      <c r="I191" s="84">
        <f>IF(AND(B191&gt;=日経平均!$C$2,B191&lt;日経平均!$D$3),E191,0)</f>
        <v>10000</v>
      </c>
      <c r="J191" s="84">
        <f t="shared" si="26"/>
        <v>1840000</v>
      </c>
      <c r="K191" s="84">
        <f>IF(AND(B191&gt;=日経平均!$C$2,B191&lt;日経平均!$D$3),J191,NA())</f>
        <v>1840000</v>
      </c>
      <c r="L191" s="63">
        <f>IF(AND(B191&gt;=日経平均!$C$2,B191&lt;=日経平均!$D$3),F191,0)</f>
        <v>0.51229481952109657</v>
      </c>
      <c r="M191" s="76">
        <f>L191+M190</f>
        <v>157.21497314021562</v>
      </c>
      <c r="N191" s="95">
        <f>IF(AND(B191&gt;=日経平均!$C$2,B191&lt;日経平均!$D$3),M191,0)</f>
        <v>157.21497314021562</v>
      </c>
      <c r="O191" s="83">
        <f t="shared" si="20"/>
        <v>3068837.8478467399</v>
      </c>
      <c r="P191" s="47" t="str">
        <f t="shared" si="24"/>
        <v/>
      </c>
      <c r="Q191" s="47" t="str">
        <f t="shared" si="25"/>
        <v/>
      </c>
      <c r="R191" s="35"/>
      <c r="S191" s="35"/>
      <c r="T191" s="35"/>
      <c r="U191" s="35"/>
    </row>
    <row r="192" spans="2:21" ht="10" customHeight="1" x14ac:dyDescent="0.55000000000000004">
      <c r="B192" s="87">
        <v>42125</v>
      </c>
      <c r="C192" s="88">
        <v>20563.150000000001</v>
      </c>
      <c r="D192" s="81" t="str">
        <f t="shared" si="21"/>
        <v>2015/5</v>
      </c>
      <c r="E192" s="64">
        <f t="shared" si="27"/>
        <v>10000</v>
      </c>
      <c r="F192" s="67">
        <f t="shared" si="19"/>
        <v>0.48630681583317725</v>
      </c>
      <c r="G192" s="74" t="str">
        <f t="shared" si="22"/>
        <v>2000/01</v>
      </c>
      <c r="H192" s="69" t="str">
        <f t="shared" si="23"/>
        <v>2023/06</v>
      </c>
      <c r="I192" s="84">
        <f>IF(AND(B192&gt;=日経平均!$C$2,B192&lt;日経平均!$D$3),E192,0)</f>
        <v>10000</v>
      </c>
      <c r="J192" s="84">
        <f t="shared" si="26"/>
        <v>1850000</v>
      </c>
      <c r="K192" s="84">
        <f>IF(AND(B192&gt;=日経平均!$C$2,B192&lt;日経平均!$D$3),J192,NA())</f>
        <v>1850000</v>
      </c>
      <c r="L192" s="63">
        <f>IF(AND(B192&gt;=日経平均!$C$2,B192&lt;=日経平均!$D$3),F192,0)</f>
        <v>0.48630681583317725</v>
      </c>
      <c r="M192" s="76">
        <f>IFERROR(L192+M191,"")</f>
        <v>157.70127995604881</v>
      </c>
      <c r="N192" s="95">
        <f>IF(AND(B192&gt;=日経平均!$C$2,B192&lt;日経平均!$D$3),M192,0)</f>
        <v>157.70127995604881</v>
      </c>
      <c r="O192" s="83">
        <f t="shared" si="20"/>
        <v>3242835.0749282255</v>
      </c>
      <c r="P192" s="47" t="str">
        <f t="shared" si="24"/>
        <v/>
      </c>
      <c r="Q192" s="47" t="str">
        <f t="shared" si="25"/>
        <v/>
      </c>
      <c r="R192" s="35"/>
      <c r="S192" s="35"/>
      <c r="T192" s="35"/>
      <c r="U192" s="35"/>
    </row>
    <row r="193" spans="2:21" ht="10" customHeight="1" x14ac:dyDescent="0.55000000000000004">
      <c r="B193" s="87">
        <v>42156</v>
      </c>
      <c r="C193" s="88">
        <v>20235.73</v>
      </c>
      <c r="D193" s="81" t="str">
        <f t="shared" si="21"/>
        <v>2015/6</v>
      </c>
      <c r="E193" s="64">
        <f t="shared" si="27"/>
        <v>10000</v>
      </c>
      <c r="F193" s="67">
        <f t="shared" si="19"/>
        <v>0.49417540162870333</v>
      </c>
      <c r="G193" s="74" t="str">
        <f t="shared" si="22"/>
        <v>2000/01</v>
      </c>
      <c r="H193" s="69" t="str">
        <f t="shared" si="23"/>
        <v>2023/06</v>
      </c>
      <c r="I193" s="84">
        <f>IF(AND(B193&gt;=日経平均!$C$2,B193&lt;日経平均!$D$3),E193,0)</f>
        <v>10000</v>
      </c>
      <c r="J193" s="84">
        <f t="shared" si="26"/>
        <v>1860000</v>
      </c>
      <c r="K193" s="84">
        <f>IF(AND(B193&gt;=日経平均!$C$2,B193&lt;日経平均!$D$3),J193,NA())</f>
        <v>1860000</v>
      </c>
      <c r="L193" s="63">
        <f>IF(AND(B193&gt;=日経平均!$C$2,B193&lt;=日経平均!$D$3),F193,0)</f>
        <v>0.49417540162870333</v>
      </c>
      <c r="M193" s="76">
        <f>L193+M192</f>
        <v>158.1954553576775</v>
      </c>
      <c r="N193" s="95">
        <f>IF(AND(B193&gt;=日経平均!$C$2,B193&lt;日経平均!$D$3),M193,0)</f>
        <v>158.1954553576775</v>
      </c>
      <c r="O193" s="83">
        <f t="shared" si="20"/>
        <v>3201200.5218450152</v>
      </c>
      <c r="P193" s="47" t="str">
        <f t="shared" si="24"/>
        <v/>
      </c>
      <c r="Q193" s="47" t="str">
        <f t="shared" si="25"/>
        <v/>
      </c>
      <c r="R193" s="35"/>
      <c r="S193" s="35"/>
      <c r="T193" s="35"/>
      <c r="U193" s="35"/>
    </row>
    <row r="194" spans="2:21" ht="10" customHeight="1" x14ac:dyDescent="0.55000000000000004">
      <c r="B194" s="87">
        <v>42186</v>
      </c>
      <c r="C194" s="88">
        <v>20585.240000000002</v>
      </c>
      <c r="D194" s="81" t="str">
        <f t="shared" si="21"/>
        <v>2015/7</v>
      </c>
      <c r="E194" s="64">
        <f t="shared" si="27"/>
        <v>10000</v>
      </c>
      <c r="F194" s="67">
        <f t="shared" si="19"/>
        <v>0.48578496048625125</v>
      </c>
      <c r="G194" s="74" t="str">
        <f t="shared" si="22"/>
        <v>2000/01</v>
      </c>
      <c r="H194" s="69" t="str">
        <f t="shared" si="23"/>
        <v>2023/06</v>
      </c>
      <c r="I194" s="84">
        <f>IF(AND(B194&gt;=日経平均!$C$2,B194&lt;日経平均!$D$3),E194,0)</f>
        <v>10000</v>
      </c>
      <c r="J194" s="84">
        <f t="shared" si="26"/>
        <v>1870000</v>
      </c>
      <c r="K194" s="84">
        <f>IF(AND(B194&gt;=日経平均!$C$2,B194&lt;日経平均!$D$3),J194,NA())</f>
        <v>1870000</v>
      </c>
      <c r="L194" s="63">
        <f>IF(AND(B194&gt;=日経平均!$C$2,B194&lt;=日経平均!$D$3),F194,0)</f>
        <v>0.48578496048625125</v>
      </c>
      <c r="M194" s="76">
        <f>L194+M193</f>
        <v>158.68124031816376</v>
      </c>
      <c r="N194" s="95">
        <f>IF(AND(B194&gt;=日経平均!$C$2,B194&lt;日経平均!$D$3),M194,0)</f>
        <v>158.68124031816376</v>
      </c>
      <c r="O194" s="83">
        <f t="shared" si="20"/>
        <v>3266491.4154470777</v>
      </c>
      <c r="P194" s="47" t="str">
        <f t="shared" si="24"/>
        <v/>
      </c>
      <c r="Q194" s="47" t="str">
        <f t="shared" si="25"/>
        <v/>
      </c>
      <c r="R194" s="35"/>
      <c r="S194" s="35"/>
      <c r="T194" s="35"/>
      <c r="U194" s="35"/>
    </row>
    <row r="195" spans="2:21" ht="10" customHeight="1" x14ac:dyDescent="0.55000000000000004">
      <c r="B195" s="87">
        <v>42217</v>
      </c>
      <c r="C195" s="88">
        <v>18890.48</v>
      </c>
      <c r="D195" s="81" t="str">
        <f t="shared" si="21"/>
        <v>2015/8</v>
      </c>
      <c r="E195" s="64">
        <f t="shared" si="27"/>
        <v>10000</v>
      </c>
      <c r="F195" s="67">
        <f t="shared" si="19"/>
        <v>0.52936717330634264</v>
      </c>
      <c r="G195" s="74" t="str">
        <f t="shared" si="22"/>
        <v>2000/01</v>
      </c>
      <c r="H195" s="69" t="str">
        <f t="shared" si="23"/>
        <v>2023/06</v>
      </c>
      <c r="I195" s="84">
        <f>IF(AND(B195&gt;=日経平均!$C$2,B195&lt;日経平均!$D$3),E195,0)</f>
        <v>10000</v>
      </c>
      <c r="J195" s="84">
        <f t="shared" si="26"/>
        <v>1880000</v>
      </c>
      <c r="K195" s="84">
        <f>IF(AND(B195&gt;=日経平均!$C$2,B195&lt;日経平均!$D$3),J195,NA())</f>
        <v>1880000</v>
      </c>
      <c r="L195" s="63">
        <f>IF(AND(B195&gt;=日経平均!$C$2,B195&lt;=日経平均!$D$3),F195,0)</f>
        <v>0.52936717330634264</v>
      </c>
      <c r="M195" s="76">
        <f>IFERROR(L195+M194,"")</f>
        <v>159.21060749147011</v>
      </c>
      <c r="N195" s="95">
        <f>IF(AND(B195&gt;=日経平均!$C$2,B195&lt;日経平均!$D$3),M195,0)</f>
        <v>159.21060749147011</v>
      </c>
      <c r="O195" s="83">
        <f t="shared" si="20"/>
        <v>3007564.7966054664</v>
      </c>
      <c r="P195" s="47" t="str">
        <f t="shared" si="24"/>
        <v/>
      </c>
      <c r="Q195" s="47" t="str">
        <f t="shared" si="25"/>
        <v/>
      </c>
      <c r="R195" s="35"/>
      <c r="S195" s="35"/>
      <c r="T195" s="35"/>
      <c r="U195" s="35"/>
    </row>
    <row r="196" spans="2:21" ht="10" customHeight="1" x14ac:dyDescent="0.55000000000000004">
      <c r="B196" s="87">
        <v>42248</v>
      </c>
      <c r="C196" s="88">
        <v>17388.150000000001</v>
      </c>
      <c r="D196" s="81" t="str">
        <f t="shared" si="21"/>
        <v>2015/9</v>
      </c>
      <c r="E196" s="64">
        <f t="shared" si="27"/>
        <v>10000</v>
      </c>
      <c r="F196" s="67">
        <f t="shared" si="19"/>
        <v>0.57510430954414349</v>
      </c>
      <c r="G196" s="74" t="str">
        <f>TEXT($C$2,"yyyy/mm")</f>
        <v>2000/01</v>
      </c>
      <c r="H196" s="69" t="str">
        <f t="shared" si="23"/>
        <v>2023/06</v>
      </c>
      <c r="I196" s="84">
        <f>IF(AND(B196&gt;=日経平均!$C$2,B196&lt;日経平均!$D$3),E196,0)</f>
        <v>10000</v>
      </c>
      <c r="J196" s="84">
        <f t="shared" si="26"/>
        <v>1890000</v>
      </c>
      <c r="K196" s="84">
        <f>IF(AND(B196&gt;=日経平均!$C$2,B196&lt;日経平均!$D$3),J196,NA())</f>
        <v>1890000</v>
      </c>
      <c r="L196" s="63">
        <f>IF(AND(B196&gt;=日経平均!$C$2,B196&lt;=日経平均!$D$3),F196,0)</f>
        <v>0.57510430954414349</v>
      </c>
      <c r="M196" s="76">
        <f>L196+M195</f>
        <v>159.78571180101426</v>
      </c>
      <c r="N196" s="95">
        <f>IF(AND(B196&gt;=日経平均!$C$2,B196&lt;日経平均!$D$3),M196,0)</f>
        <v>159.78571180101426</v>
      </c>
      <c r="O196" s="83">
        <f t="shared" si="20"/>
        <v>2778377.9246528065</v>
      </c>
      <c r="P196" s="47" t="str">
        <f t="shared" si="24"/>
        <v/>
      </c>
      <c r="Q196" s="47" t="str">
        <f t="shared" si="25"/>
        <v/>
      </c>
      <c r="R196" s="35"/>
      <c r="S196" s="35"/>
      <c r="T196" s="35"/>
      <c r="U196" s="35"/>
    </row>
    <row r="197" spans="2:21" ht="10" customHeight="1" x14ac:dyDescent="0.55000000000000004">
      <c r="B197" s="87">
        <v>42278</v>
      </c>
      <c r="C197" s="88">
        <v>19083.099999999999</v>
      </c>
      <c r="D197" s="81" t="str">
        <f t="shared" si="21"/>
        <v>2015/10</v>
      </c>
      <c r="E197" s="64">
        <f t="shared" si="27"/>
        <v>10000</v>
      </c>
      <c r="F197" s="67">
        <f t="shared" si="19"/>
        <v>0.52402387452772348</v>
      </c>
      <c r="G197" s="74" t="str">
        <f t="shared" si="22"/>
        <v>2000/01</v>
      </c>
      <c r="H197" s="69" t="str">
        <f t="shared" si="23"/>
        <v>2023/06</v>
      </c>
      <c r="I197" s="84">
        <f>IF(AND(B197&gt;=日経平均!$C$2,B197&lt;日経平均!$D$3),E197,0)</f>
        <v>10000</v>
      </c>
      <c r="J197" s="84">
        <f t="shared" si="26"/>
        <v>1900000</v>
      </c>
      <c r="K197" s="84">
        <f>IF(AND(B197&gt;=日経平均!$C$2,B197&lt;日経平均!$D$3),J197,NA())</f>
        <v>1900000</v>
      </c>
      <c r="L197" s="63">
        <f>IF(AND(B197&gt;=日経平均!$C$2,B197&lt;=日経平均!$D$3),F197,0)</f>
        <v>0.52402387452772348</v>
      </c>
      <c r="M197" s="76">
        <f>IFERROR(L197+M196,"")</f>
        <v>160.30973567554199</v>
      </c>
      <c r="N197" s="95">
        <f>IF(AND(B197&gt;=日経平均!$C$2,B197&lt;日経平均!$D$3),M197,0)</f>
        <v>160.30973567554199</v>
      </c>
      <c r="O197" s="83">
        <f t="shared" si="20"/>
        <v>3059206.7168699349</v>
      </c>
      <c r="P197" s="47" t="str">
        <f t="shared" si="24"/>
        <v/>
      </c>
      <c r="Q197" s="47" t="str">
        <f t="shared" si="25"/>
        <v/>
      </c>
      <c r="R197" s="35"/>
      <c r="S197" s="35"/>
      <c r="T197" s="35"/>
      <c r="U197" s="35"/>
    </row>
    <row r="198" spans="2:21" ht="10" customHeight="1" x14ac:dyDescent="0.55000000000000004">
      <c r="B198" s="87">
        <v>42309</v>
      </c>
      <c r="C198" s="88">
        <v>19747.47</v>
      </c>
      <c r="D198" s="81" t="str">
        <f t="shared" si="21"/>
        <v>2015/11</v>
      </c>
      <c r="E198" s="64">
        <f t="shared" si="27"/>
        <v>10000</v>
      </c>
      <c r="F198" s="67">
        <f t="shared" si="19"/>
        <v>0.50639398363435917</v>
      </c>
      <c r="G198" s="74" t="str">
        <f t="shared" si="22"/>
        <v>2000/01</v>
      </c>
      <c r="H198" s="69" t="str">
        <f t="shared" si="23"/>
        <v>2023/06</v>
      </c>
      <c r="I198" s="84">
        <f>IF(AND(B198&gt;=日経平均!$C$2,B198&lt;日経平均!$D$3),E198,0)</f>
        <v>10000</v>
      </c>
      <c r="J198" s="84">
        <f t="shared" si="26"/>
        <v>1910000</v>
      </c>
      <c r="K198" s="84">
        <f>IF(AND(B198&gt;=日経平均!$C$2,B198&lt;日経平均!$D$3),J198,NA())</f>
        <v>1910000</v>
      </c>
      <c r="L198" s="63">
        <f>IF(AND(B198&gt;=日経平均!$C$2,B198&lt;=日経平均!$D$3),F198,0)</f>
        <v>0.50639398363435917</v>
      </c>
      <c r="M198" s="76">
        <f>L198+M197</f>
        <v>160.81612965917634</v>
      </c>
      <c r="N198" s="95">
        <f>IF(AND(B198&gt;=日経平均!$C$2,B198&lt;日経平均!$D$3),M198,0)</f>
        <v>160.81612965917634</v>
      </c>
      <c r="O198" s="83">
        <f t="shared" si="20"/>
        <v>3175711.6959606954</v>
      </c>
      <c r="P198" s="47" t="str">
        <f t="shared" si="24"/>
        <v/>
      </c>
      <c r="Q198" s="47" t="str">
        <f t="shared" si="25"/>
        <v/>
      </c>
      <c r="R198" s="35"/>
      <c r="S198" s="35"/>
      <c r="T198" s="35"/>
      <c r="U198" s="35"/>
    </row>
    <row r="199" spans="2:21" ht="10" customHeight="1" x14ac:dyDescent="0.55000000000000004">
      <c r="B199" s="87">
        <v>42339</v>
      </c>
      <c r="C199" s="88">
        <v>19033.71</v>
      </c>
      <c r="D199" s="81" t="str">
        <f t="shared" si="21"/>
        <v>2015/12</v>
      </c>
      <c r="E199" s="64">
        <f t="shared" si="27"/>
        <v>10000</v>
      </c>
      <c r="F199" s="67">
        <f t="shared" si="19"/>
        <v>0.5253836482745613</v>
      </c>
      <c r="G199" s="74" t="str">
        <f t="shared" si="22"/>
        <v>2000/01</v>
      </c>
      <c r="H199" s="69" t="str">
        <f t="shared" si="23"/>
        <v>2023/06</v>
      </c>
      <c r="I199" s="84">
        <f>IF(AND(B199&gt;=日経平均!$C$2,B199&lt;日経平均!$D$3),E199,0)</f>
        <v>10000</v>
      </c>
      <c r="J199" s="84">
        <f t="shared" si="26"/>
        <v>1920000</v>
      </c>
      <c r="K199" s="84">
        <f>IF(AND(B199&gt;=日経平均!$C$2,B199&lt;日経平均!$D$3),J199,NA())</f>
        <v>1920000</v>
      </c>
      <c r="L199" s="63">
        <f>IF(AND(B199&gt;=日経平均!$C$2,B199&lt;=日経平均!$D$3),F199,0)</f>
        <v>0.5253836482745613</v>
      </c>
      <c r="M199" s="76">
        <f>IFERROR(L199+M198,"")</f>
        <v>161.3415133074509</v>
      </c>
      <c r="N199" s="95">
        <f>IF(AND(B199&gt;=日経平均!$C$2,B199&lt;日経平均!$D$3),M199,0)</f>
        <v>161.3415133074509</v>
      </c>
      <c r="O199" s="83">
        <f t="shared" si="20"/>
        <v>3070927.5752551612</v>
      </c>
      <c r="P199" s="47" t="str">
        <f t="shared" si="24"/>
        <v/>
      </c>
      <c r="Q199" s="47" t="str">
        <f t="shared" si="25"/>
        <v/>
      </c>
      <c r="R199" s="35"/>
      <c r="S199" s="35"/>
      <c r="T199" s="35"/>
      <c r="U199" s="35"/>
    </row>
    <row r="200" spans="2:21" ht="10" customHeight="1" x14ac:dyDescent="0.55000000000000004">
      <c r="B200" s="87">
        <v>42370</v>
      </c>
      <c r="C200" s="88">
        <v>17518.3</v>
      </c>
      <c r="D200" s="81" t="str">
        <f t="shared" si="21"/>
        <v>2016/1</v>
      </c>
      <c r="E200" s="64">
        <f t="shared" si="27"/>
        <v>10000</v>
      </c>
      <c r="F200" s="67">
        <f t="shared" ref="F200:F263" si="28">E200/C200</f>
        <v>0.57083164462305136</v>
      </c>
      <c r="G200" s="74" t="str">
        <f t="shared" si="22"/>
        <v>2000/01</v>
      </c>
      <c r="H200" s="69" t="str">
        <f t="shared" si="23"/>
        <v>2023/06</v>
      </c>
      <c r="I200" s="84">
        <f>IF(AND(B200&gt;=日経平均!$C$2,B200&lt;日経平均!$D$3),E200,0)</f>
        <v>10000</v>
      </c>
      <c r="J200" s="84">
        <f t="shared" si="26"/>
        <v>1930000</v>
      </c>
      <c r="K200" s="84">
        <f>IF(AND(B200&gt;=日経平均!$C$2,B200&lt;日経平均!$D$3),J200,NA())</f>
        <v>1930000</v>
      </c>
      <c r="L200" s="63">
        <f>IF(AND(B200&gt;=日経平均!$C$2,B200&lt;=日経平均!$D$3),F200,0)</f>
        <v>0.57083164462305136</v>
      </c>
      <c r="M200" s="76">
        <f>L200+M199</f>
        <v>161.91234495207394</v>
      </c>
      <c r="N200" s="95">
        <f>IF(AND(B200&gt;=日経平均!$C$2,B200&lt;日経平均!$D$3),M200,0)</f>
        <v>161.91234495207394</v>
      </c>
      <c r="O200" s="83">
        <f t="shared" ref="O200:O263" si="29">IF(C200*N200=0,NA(),C200*N200)</f>
        <v>2836429.0325739169</v>
      </c>
      <c r="P200" s="47" t="str">
        <f t="shared" si="24"/>
        <v/>
      </c>
      <c r="Q200" s="47" t="str">
        <f t="shared" si="25"/>
        <v/>
      </c>
      <c r="R200" s="35"/>
      <c r="S200" s="35"/>
      <c r="T200" s="35"/>
      <c r="U200" s="35"/>
    </row>
    <row r="201" spans="2:21" ht="10" customHeight="1" x14ac:dyDescent="0.55000000000000004">
      <c r="B201" s="87">
        <v>42401</v>
      </c>
      <c r="C201" s="88">
        <v>16026.76</v>
      </c>
      <c r="D201" s="81" t="str">
        <f t="shared" ref="D201:D264" si="30">TEXT(B201,"yyy/m")</f>
        <v>2016/2</v>
      </c>
      <c r="E201" s="64">
        <f t="shared" si="27"/>
        <v>10000</v>
      </c>
      <c r="F201" s="67">
        <f t="shared" si="28"/>
        <v>0.62395643286603153</v>
      </c>
      <c r="G201" s="74" t="str">
        <f t="shared" ref="G201:G264" si="31">TEXT($C$2,"yyyy/mm")</f>
        <v>2000/01</v>
      </c>
      <c r="H201" s="69" t="str">
        <f t="shared" ref="H201:H264" si="32">TEXT($N$6,"yyyy/mm")</f>
        <v>2023/06</v>
      </c>
      <c r="I201" s="84">
        <f>IF(AND(B201&gt;=日経平均!$C$2,B201&lt;日経平均!$D$3),E201,0)</f>
        <v>10000</v>
      </c>
      <c r="J201" s="84">
        <f t="shared" si="26"/>
        <v>1940000</v>
      </c>
      <c r="K201" s="84">
        <f>IF(AND(B201&gt;=日経平均!$C$2,B201&lt;日経平均!$D$3),J201,NA())</f>
        <v>1940000</v>
      </c>
      <c r="L201" s="63">
        <f>IF(AND(B201&gt;=日経平均!$C$2,B201&lt;=日経平均!$D$3),F201,0)</f>
        <v>0.62395643286603153</v>
      </c>
      <c r="M201" s="76">
        <f>IFERROR(L201+M200,"")</f>
        <v>162.53630138493997</v>
      </c>
      <c r="N201" s="95">
        <f>IF(AND(B201&gt;=日経平均!$C$2,B201&lt;日経平均!$D$3),M201,0)</f>
        <v>162.53630138493997</v>
      </c>
      <c r="O201" s="83">
        <f t="shared" si="29"/>
        <v>2604930.2935841004</v>
      </c>
      <c r="P201" s="47" t="str">
        <f t="shared" ref="P201:P264" si="33">IF(D201=$P$6,N201,"")</f>
        <v/>
      </c>
      <c r="Q201" s="47" t="str">
        <f t="shared" ref="Q201:Q251" si="34">IF(D201=$Q$6,C201,"")</f>
        <v/>
      </c>
      <c r="R201" s="35"/>
      <c r="S201" s="35"/>
      <c r="T201" s="35"/>
      <c r="U201" s="35"/>
    </row>
    <row r="202" spans="2:21" ht="10" customHeight="1" x14ac:dyDescent="0.55000000000000004">
      <c r="B202" s="87">
        <v>42430</v>
      </c>
      <c r="C202" s="88">
        <v>16758.669999999998</v>
      </c>
      <c r="D202" s="81" t="str">
        <f t="shared" si="30"/>
        <v>2016/3</v>
      </c>
      <c r="E202" s="64">
        <f t="shared" si="27"/>
        <v>10000</v>
      </c>
      <c r="F202" s="67">
        <f t="shared" si="28"/>
        <v>0.59670606318997876</v>
      </c>
      <c r="G202" s="74" t="str">
        <f t="shared" si="31"/>
        <v>2000/01</v>
      </c>
      <c r="H202" s="69" t="str">
        <f t="shared" si="32"/>
        <v>2023/06</v>
      </c>
      <c r="I202" s="84">
        <f>IF(AND(B202&gt;=日経平均!$C$2,B202&lt;日経平均!$D$3),E202,0)</f>
        <v>10000</v>
      </c>
      <c r="J202" s="84">
        <f t="shared" ref="J202:J265" si="35">I201+J201</f>
        <v>1950000</v>
      </c>
      <c r="K202" s="84">
        <f>IF(AND(B202&gt;=日経平均!$C$2,B202&lt;日経平均!$D$3),J202,NA())</f>
        <v>1950000</v>
      </c>
      <c r="L202" s="63">
        <f>IF(AND(B202&gt;=日経平均!$C$2,B202&lt;=日経平均!$D$3),F202,0)</f>
        <v>0.59670606318997876</v>
      </c>
      <c r="M202" s="76">
        <f>L202+M201</f>
        <v>163.13300744812994</v>
      </c>
      <c r="N202" s="95">
        <f>IF(AND(B202&gt;=日経平均!$C$2,B202&lt;日経平均!$D$3),M202,0)</f>
        <v>163.13300744812994</v>
      </c>
      <c r="O202" s="83">
        <f t="shared" si="29"/>
        <v>2733892.2379307514</v>
      </c>
      <c r="P202" s="47" t="str">
        <f t="shared" si="33"/>
        <v/>
      </c>
      <c r="Q202" s="47" t="str">
        <f t="shared" si="34"/>
        <v/>
      </c>
      <c r="R202" s="35"/>
      <c r="S202" s="35"/>
      <c r="T202" s="35"/>
      <c r="U202" s="35"/>
    </row>
    <row r="203" spans="2:21" ht="10" customHeight="1" x14ac:dyDescent="0.55000000000000004">
      <c r="B203" s="87">
        <v>42461</v>
      </c>
      <c r="C203" s="88">
        <v>16666.05</v>
      </c>
      <c r="D203" s="81" t="str">
        <f t="shared" si="30"/>
        <v>2016/4</v>
      </c>
      <c r="E203" s="64">
        <f t="shared" ref="E203:E266" si="36">E202</f>
        <v>10000</v>
      </c>
      <c r="F203" s="67">
        <f t="shared" si="28"/>
        <v>0.60002220082143043</v>
      </c>
      <c r="G203" s="74" t="str">
        <f t="shared" si="31"/>
        <v>2000/01</v>
      </c>
      <c r="H203" s="69" t="str">
        <f t="shared" si="32"/>
        <v>2023/06</v>
      </c>
      <c r="I203" s="84">
        <f>IF(AND(B203&gt;=日経平均!$C$2,B203&lt;日経平均!$D$3),E203,0)</f>
        <v>10000</v>
      </c>
      <c r="J203" s="84">
        <f t="shared" si="35"/>
        <v>1960000</v>
      </c>
      <c r="K203" s="84">
        <f>IF(AND(B203&gt;=日経平均!$C$2,B203&lt;日経平均!$D$3),J203,NA())</f>
        <v>1960000</v>
      </c>
      <c r="L203" s="63">
        <f>IF(AND(B203&gt;=日経平均!$C$2,B203&lt;=日経平均!$D$3),F203,0)</f>
        <v>0.60002220082143043</v>
      </c>
      <c r="M203" s="76">
        <f>IFERROR(L203+M202,"")</f>
        <v>163.73302964895137</v>
      </c>
      <c r="N203" s="95">
        <f>IF(AND(B203&gt;=日経平均!$C$2,B203&lt;日経平均!$D$3),M203,0)</f>
        <v>163.73302964895137</v>
      </c>
      <c r="O203" s="83">
        <f t="shared" si="29"/>
        <v>2728782.8587809061</v>
      </c>
      <c r="P203" s="47" t="str">
        <f t="shared" si="33"/>
        <v/>
      </c>
      <c r="Q203" s="47" t="str">
        <f t="shared" si="34"/>
        <v/>
      </c>
      <c r="R203" s="35"/>
      <c r="S203" s="35"/>
      <c r="T203" s="35"/>
      <c r="U203" s="35"/>
    </row>
    <row r="204" spans="2:21" ht="10" customHeight="1" x14ac:dyDescent="0.55000000000000004">
      <c r="B204" s="87">
        <v>42491</v>
      </c>
      <c r="C204" s="88">
        <v>17234.98</v>
      </c>
      <c r="D204" s="81" t="str">
        <f t="shared" si="30"/>
        <v>2016/5</v>
      </c>
      <c r="E204" s="64">
        <f t="shared" si="36"/>
        <v>10000</v>
      </c>
      <c r="F204" s="67">
        <f t="shared" si="28"/>
        <v>0.58021535273031943</v>
      </c>
      <c r="G204" s="74" t="str">
        <f t="shared" si="31"/>
        <v>2000/01</v>
      </c>
      <c r="H204" s="69" t="str">
        <f t="shared" si="32"/>
        <v>2023/06</v>
      </c>
      <c r="I204" s="84">
        <f>IF(AND(B204&gt;=日経平均!$C$2,B204&lt;日経平均!$D$3),E204,0)</f>
        <v>10000</v>
      </c>
      <c r="J204" s="84">
        <f t="shared" si="35"/>
        <v>1970000</v>
      </c>
      <c r="K204" s="84">
        <f>IF(AND(B204&gt;=日経平均!$C$2,B204&lt;日経平均!$D$3),J204,NA())</f>
        <v>1970000</v>
      </c>
      <c r="L204" s="63">
        <f>IF(AND(B204&gt;=日経平均!$C$2,B204&lt;=日経平均!$D$3),F204,0)</f>
        <v>0.58021535273031943</v>
      </c>
      <c r="M204" s="76">
        <f>L204+M203</f>
        <v>164.31324500168168</v>
      </c>
      <c r="N204" s="95">
        <f>IF(AND(B204&gt;=日経平均!$C$2,B204&lt;日経平均!$D$3),M204,0)</f>
        <v>164.31324500168168</v>
      </c>
      <c r="O204" s="83">
        <f t="shared" si="29"/>
        <v>2831935.4913390838</v>
      </c>
      <c r="P204" s="47" t="str">
        <f t="shared" si="33"/>
        <v/>
      </c>
      <c r="Q204" s="47" t="str">
        <f t="shared" si="34"/>
        <v/>
      </c>
      <c r="R204" s="35"/>
      <c r="S204" s="35"/>
      <c r="T204" s="35"/>
      <c r="U204" s="35"/>
    </row>
    <row r="205" spans="2:21" ht="10" customHeight="1" x14ac:dyDescent="0.55000000000000004">
      <c r="B205" s="87">
        <v>42522</v>
      </c>
      <c r="C205" s="88">
        <v>15575.92</v>
      </c>
      <c r="D205" s="81" t="str">
        <f t="shared" si="30"/>
        <v>2016/6</v>
      </c>
      <c r="E205" s="64">
        <f t="shared" si="36"/>
        <v>10000</v>
      </c>
      <c r="F205" s="67">
        <f t="shared" si="28"/>
        <v>0.6420166513438692</v>
      </c>
      <c r="G205" s="74" t="str">
        <f t="shared" si="31"/>
        <v>2000/01</v>
      </c>
      <c r="H205" s="69" t="str">
        <f t="shared" si="32"/>
        <v>2023/06</v>
      </c>
      <c r="I205" s="84">
        <f>IF(AND(B205&gt;=日経平均!$C$2,B205&lt;日経平均!$D$3),E205,0)</f>
        <v>10000</v>
      </c>
      <c r="J205" s="84">
        <f t="shared" si="35"/>
        <v>1980000</v>
      </c>
      <c r="K205" s="84">
        <f>IF(AND(B205&gt;=日経平均!$C$2,B205&lt;日経平均!$D$3),J205,NA())</f>
        <v>1980000</v>
      </c>
      <c r="L205" s="63">
        <f>IF(AND(B205&gt;=日経平均!$C$2,B205&lt;=日経平均!$D$3),F205,0)</f>
        <v>0.6420166513438692</v>
      </c>
      <c r="M205" s="76">
        <f>L205+M204</f>
        <v>164.95526165302556</v>
      </c>
      <c r="N205" s="95">
        <f>IF(AND(B205&gt;=日経平均!$C$2,B205&lt;日経平均!$D$3),M205,0)</f>
        <v>164.95526165302556</v>
      </c>
      <c r="O205" s="83">
        <f t="shared" si="29"/>
        <v>2569329.9590865937</v>
      </c>
      <c r="P205" s="47" t="str">
        <f t="shared" si="33"/>
        <v/>
      </c>
      <c r="Q205" s="47" t="str">
        <f t="shared" si="34"/>
        <v/>
      </c>
      <c r="R205" s="35"/>
      <c r="S205" s="35"/>
      <c r="T205" s="35"/>
      <c r="U205" s="35"/>
    </row>
    <row r="206" spans="2:21" ht="10" customHeight="1" x14ac:dyDescent="0.55000000000000004">
      <c r="B206" s="87">
        <v>42552</v>
      </c>
      <c r="C206" s="88">
        <v>16569.27</v>
      </c>
      <c r="D206" s="81" t="str">
        <f t="shared" si="30"/>
        <v>2016/7</v>
      </c>
      <c r="E206" s="64">
        <f t="shared" si="36"/>
        <v>10000</v>
      </c>
      <c r="F206" s="67">
        <f t="shared" si="28"/>
        <v>0.60352689044236707</v>
      </c>
      <c r="G206" s="74" t="str">
        <f t="shared" si="31"/>
        <v>2000/01</v>
      </c>
      <c r="H206" s="69" t="str">
        <f t="shared" si="32"/>
        <v>2023/06</v>
      </c>
      <c r="I206" s="84">
        <f>IF(AND(B206&gt;=日経平均!$C$2,B206&lt;日経平均!$D$3),E206,0)</f>
        <v>10000</v>
      </c>
      <c r="J206" s="84">
        <f t="shared" si="35"/>
        <v>1990000</v>
      </c>
      <c r="K206" s="84">
        <f>IF(AND(B206&gt;=日経平均!$C$2,B206&lt;日経平均!$D$3),J206,NA())</f>
        <v>1990000</v>
      </c>
      <c r="L206" s="63">
        <f>IF(AND(B206&gt;=日経平均!$C$2,B206&lt;=日経平均!$D$3),F206,0)</f>
        <v>0.60352689044236707</v>
      </c>
      <c r="M206" s="76">
        <f>IFERROR(L206+M205,"")</f>
        <v>165.55878854346793</v>
      </c>
      <c r="N206" s="95">
        <f>IF(AND(B206&gt;=日経平均!$C$2,B206&lt;日経平均!$D$3),M206,0)</f>
        <v>165.55878854346793</v>
      </c>
      <c r="O206" s="83">
        <f t="shared" si="29"/>
        <v>2743188.2682496267</v>
      </c>
      <c r="P206" s="47" t="str">
        <f t="shared" si="33"/>
        <v/>
      </c>
      <c r="Q206" s="47" t="str">
        <f t="shared" si="34"/>
        <v/>
      </c>
      <c r="R206" s="35"/>
      <c r="S206" s="35"/>
      <c r="T206" s="35"/>
      <c r="U206" s="35"/>
    </row>
    <row r="207" spans="2:21" ht="10" customHeight="1" x14ac:dyDescent="0.55000000000000004">
      <c r="B207" s="87">
        <v>42583</v>
      </c>
      <c r="C207" s="88">
        <v>16887.400000000001</v>
      </c>
      <c r="D207" s="81" t="str">
        <f t="shared" si="30"/>
        <v>2016/8</v>
      </c>
      <c r="E207" s="64">
        <f t="shared" si="36"/>
        <v>10000</v>
      </c>
      <c r="F207" s="67">
        <f t="shared" si="28"/>
        <v>0.59215746651349521</v>
      </c>
      <c r="G207" s="74" t="str">
        <f t="shared" si="31"/>
        <v>2000/01</v>
      </c>
      <c r="H207" s="69" t="str">
        <f t="shared" si="32"/>
        <v>2023/06</v>
      </c>
      <c r="I207" s="84">
        <f>IF(AND(B207&gt;=日経平均!$C$2,B207&lt;日経平均!$D$3),E207,0)</f>
        <v>10000</v>
      </c>
      <c r="J207" s="84">
        <f t="shared" si="35"/>
        <v>2000000</v>
      </c>
      <c r="K207" s="84">
        <f>IF(AND(B207&gt;=日経平均!$C$2,B207&lt;日経平均!$D$3),J207,NA())</f>
        <v>2000000</v>
      </c>
      <c r="L207" s="63">
        <f>IF(AND(B207&gt;=日経平均!$C$2,B207&lt;=日経平均!$D$3),F207,0)</f>
        <v>0.59215746651349521</v>
      </c>
      <c r="M207" s="76">
        <f>L207+M206</f>
        <v>166.15094600998142</v>
      </c>
      <c r="N207" s="95">
        <f>IF(AND(B207&gt;=日経平均!$C$2,B207&lt;日経平均!$D$3),M207,0)</f>
        <v>166.15094600998142</v>
      </c>
      <c r="O207" s="83">
        <f t="shared" si="29"/>
        <v>2805857.4856489603</v>
      </c>
      <c r="P207" s="47" t="str">
        <f t="shared" si="33"/>
        <v/>
      </c>
      <c r="Q207" s="47" t="str">
        <f t="shared" si="34"/>
        <v/>
      </c>
      <c r="R207" s="35"/>
      <c r="S207" s="35"/>
      <c r="T207" s="35"/>
      <c r="U207" s="35"/>
    </row>
    <row r="208" spans="2:21" ht="10" customHeight="1" x14ac:dyDescent="0.55000000000000004">
      <c r="B208" s="87">
        <v>42614</v>
      </c>
      <c r="C208" s="88">
        <v>16449.84</v>
      </c>
      <c r="D208" s="81" t="str">
        <f t="shared" si="30"/>
        <v>2016/9</v>
      </c>
      <c r="E208" s="64">
        <f t="shared" si="36"/>
        <v>10000</v>
      </c>
      <c r="F208" s="67">
        <f t="shared" si="28"/>
        <v>0.60790864835159486</v>
      </c>
      <c r="G208" s="74" t="str">
        <f t="shared" si="31"/>
        <v>2000/01</v>
      </c>
      <c r="H208" s="69" t="str">
        <f t="shared" si="32"/>
        <v>2023/06</v>
      </c>
      <c r="I208" s="84">
        <f>IF(AND(B208&gt;=日経平均!$C$2,B208&lt;日経平均!$D$3),E208,0)</f>
        <v>10000</v>
      </c>
      <c r="J208" s="84">
        <f t="shared" si="35"/>
        <v>2010000</v>
      </c>
      <c r="K208" s="84">
        <f>IF(AND(B208&gt;=日経平均!$C$2,B208&lt;日経平均!$D$3),J208,NA())</f>
        <v>2010000</v>
      </c>
      <c r="L208" s="63">
        <f>IF(AND(B208&gt;=日経平均!$C$2,B208&lt;=日経平均!$D$3),F208,0)</f>
        <v>0.60790864835159486</v>
      </c>
      <c r="M208" s="76">
        <f>IFERROR(L208+M207,"")</f>
        <v>166.75885465833301</v>
      </c>
      <c r="N208" s="95">
        <f>IF(AND(B208&gt;=日経平均!$C$2,B208&lt;日経平均!$D$3),M208,0)</f>
        <v>166.75885465833301</v>
      </c>
      <c r="O208" s="83">
        <f t="shared" si="29"/>
        <v>2743156.4777128329</v>
      </c>
      <c r="P208" s="47" t="str">
        <f t="shared" si="33"/>
        <v/>
      </c>
      <c r="Q208" s="47" t="str">
        <f t="shared" si="34"/>
        <v/>
      </c>
      <c r="R208" s="35"/>
      <c r="S208" s="35"/>
      <c r="T208" s="35"/>
      <c r="U208" s="35"/>
    </row>
    <row r="209" spans="2:21" ht="10" customHeight="1" x14ac:dyDescent="0.55000000000000004">
      <c r="B209" s="87">
        <v>42644</v>
      </c>
      <c r="C209" s="88">
        <v>17425.02</v>
      </c>
      <c r="D209" s="81" t="str">
        <f t="shared" si="30"/>
        <v>2016/10</v>
      </c>
      <c r="E209" s="64">
        <f t="shared" si="36"/>
        <v>10000</v>
      </c>
      <c r="F209" s="67">
        <f t="shared" si="28"/>
        <v>0.5738874331277668</v>
      </c>
      <c r="G209" s="74" t="str">
        <f t="shared" si="31"/>
        <v>2000/01</v>
      </c>
      <c r="H209" s="69" t="str">
        <f t="shared" si="32"/>
        <v>2023/06</v>
      </c>
      <c r="I209" s="84">
        <f>IF(AND(B209&gt;=日経平均!$C$2,B209&lt;日経平均!$D$3),E209,0)</f>
        <v>10000</v>
      </c>
      <c r="J209" s="84">
        <f t="shared" si="35"/>
        <v>2020000</v>
      </c>
      <c r="K209" s="84">
        <f>IF(AND(B209&gt;=日経平均!$C$2,B209&lt;日経平均!$D$3),J209,NA())</f>
        <v>2020000</v>
      </c>
      <c r="L209" s="63">
        <f>IF(AND(B209&gt;=日経平均!$C$2,B209&lt;=日経平均!$D$3),F209,0)</f>
        <v>0.5738874331277668</v>
      </c>
      <c r="M209" s="76">
        <f>L209+M208</f>
        <v>167.33274209146077</v>
      </c>
      <c r="N209" s="95">
        <f>IF(AND(B209&gt;=日経平均!$C$2,B209&lt;日経平均!$D$3),M209,0)</f>
        <v>167.33274209146077</v>
      </c>
      <c r="O209" s="83">
        <f t="shared" si="29"/>
        <v>2915776.377598546</v>
      </c>
      <c r="P209" s="47" t="str">
        <f t="shared" si="33"/>
        <v/>
      </c>
      <c r="Q209" s="47" t="str">
        <f t="shared" si="34"/>
        <v/>
      </c>
      <c r="R209" s="35"/>
      <c r="S209" s="35"/>
      <c r="T209" s="35"/>
      <c r="U209" s="35"/>
    </row>
    <row r="210" spans="2:21" ht="10" customHeight="1" x14ac:dyDescent="0.55000000000000004">
      <c r="B210" s="87">
        <v>42675</v>
      </c>
      <c r="C210" s="88">
        <v>18308.48</v>
      </c>
      <c r="D210" s="81" t="str">
        <f t="shared" si="30"/>
        <v>2016/11</v>
      </c>
      <c r="E210" s="64">
        <f t="shared" si="36"/>
        <v>10000</v>
      </c>
      <c r="F210" s="67">
        <f t="shared" si="28"/>
        <v>0.54619498724088511</v>
      </c>
      <c r="G210" s="74" t="str">
        <f t="shared" si="31"/>
        <v>2000/01</v>
      </c>
      <c r="H210" s="69" t="str">
        <f t="shared" si="32"/>
        <v>2023/06</v>
      </c>
      <c r="I210" s="84">
        <f>IF(AND(B210&gt;=日経平均!$C$2,B210&lt;日経平均!$D$3),E210,0)</f>
        <v>10000</v>
      </c>
      <c r="J210" s="84">
        <f t="shared" si="35"/>
        <v>2030000</v>
      </c>
      <c r="K210" s="84">
        <f>IF(AND(B210&gt;=日経平均!$C$2,B210&lt;日経平均!$D$3),J210,NA())</f>
        <v>2030000</v>
      </c>
      <c r="L210" s="63">
        <f>IF(AND(B210&gt;=日経平均!$C$2,B210&lt;=日経平均!$D$3),F210,0)</f>
        <v>0.54619498724088511</v>
      </c>
      <c r="M210" s="76">
        <f>IFERROR(L210+M209,"")</f>
        <v>167.87893707870165</v>
      </c>
      <c r="N210" s="95">
        <f>IF(AND(B210&gt;=日経平均!$C$2,B210&lt;日経平均!$D$3),M210,0)</f>
        <v>167.87893707870165</v>
      </c>
      <c r="O210" s="83">
        <f t="shared" si="29"/>
        <v>3073608.1619266677</v>
      </c>
      <c r="P210" s="47" t="str">
        <f t="shared" si="33"/>
        <v/>
      </c>
      <c r="Q210" s="47" t="str">
        <f t="shared" si="34"/>
        <v/>
      </c>
      <c r="R210" s="35"/>
      <c r="S210" s="35"/>
      <c r="T210" s="35"/>
      <c r="U210" s="35"/>
    </row>
    <row r="211" spans="2:21" ht="10" customHeight="1" x14ac:dyDescent="0.55000000000000004">
      <c r="B211" s="87">
        <v>42705</v>
      </c>
      <c r="C211" s="88">
        <v>19114.37</v>
      </c>
      <c r="D211" s="81" t="str">
        <f t="shared" si="30"/>
        <v>2016/12</v>
      </c>
      <c r="E211" s="64">
        <f t="shared" si="36"/>
        <v>10000</v>
      </c>
      <c r="F211" s="67">
        <f t="shared" si="28"/>
        <v>0.52316660188120245</v>
      </c>
      <c r="G211" s="74" t="str">
        <f t="shared" si="31"/>
        <v>2000/01</v>
      </c>
      <c r="H211" s="69" t="str">
        <f t="shared" si="32"/>
        <v>2023/06</v>
      </c>
      <c r="I211" s="84">
        <f>IF(AND(B211&gt;=日経平均!$C$2,B211&lt;日経平均!$D$3),E211,0)</f>
        <v>10000</v>
      </c>
      <c r="J211" s="84">
        <f t="shared" si="35"/>
        <v>2040000</v>
      </c>
      <c r="K211" s="84">
        <f>IF(AND(B211&gt;=日経平均!$C$2,B211&lt;日経平均!$D$3),J211,NA())</f>
        <v>2040000</v>
      </c>
      <c r="L211" s="63">
        <f>IF(AND(B211&gt;=日経平均!$C$2,B211&lt;=日経平均!$D$3),F211,0)</f>
        <v>0.52316660188120245</v>
      </c>
      <c r="M211" s="76">
        <f>L211+M210</f>
        <v>168.40210368058285</v>
      </c>
      <c r="N211" s="95">
        <f>IF(AND(B211&gt;=日経平均!$C$2,B211&lt;日経平均!$D$3),M211,0)</f>
        <v>168.40210368058285</v>
      </c>
      <c r="O211" s="83">
        <f t="shared" si="29"/>
        <v>3218900.1185290222</v>
      </c>
      <c r="P211" s="47" t="str">
        <f t="shared" si="33"/>
        <v/>
      </c>
      <c r="Q211" s="47" t="str">
        <f t="shared" si="34"/>
        <v/>
      </c>
      <c r="R211" s="35"/>
      <c r="S211" s="35"/>
      <c r="T211" s="35"/>
      <c r="U211" s="35"/>
    </row>
    <row r="212" spans="2:21" ht="10" customHeight="1" x14ac:dyDescent="0.55000000000000004">
      <c r="B212" s="87">
        <v>42736</v>
      </c>
      <c r="C212" s="88">
        <v>19041.34</v>
      </c>
      <c r="D212" s="81" t="str">
        <f t="shared" si="30"/>
        <v>2017/1</v>
      </c>
      <c r="E212" s="64">
        <f t="shared" si="36"/>
        <v>10000</v>
      </c>
      <c r="F212" s="67">
        <f t="shared" si="28"/>
        <v>0.52517312332010246</v>
      </c>
      <c r="G212" s="74" t="str">
        <f t="shared" si="31"/>
        <v>2000/01</v>
      </c>
      <c r="H212" s="69" t="str">
        <f t="shared" si="32"/>
        <v>2023/06</v>
      </c>
      <c r="I212" s="84">
        <f>IF(AND(B212&gt;=日経平均!$C$2,B212&lt;日経平均!$D$3),E212,0)</f>
        <v>10000</v>
      </c>
      <c r="J212" s="84">
        <f t="shared" si="35"/>
        <v>2050000</v>
      </c>
      <c r="K212" s="84">
        <f>IF(AND(B212&gt;=日経平均!$C$2,B212&lt;日経平均!$D$3),J212,NA())</f>
        <v>2050000</v>
      </c>
      <c r="L212" s="63">
        <f>IF(AND(B212&gt;=日経平均!$C$2,B212&lt;=日経平均!$D$3),F212,0)</f>
        <v>0.52517312332010246</v>
      </c>
      <c r="M212" s="76">
        <f>IFERROR(L212+M211,"")</f>
        <v>168.92727680390297</v>
      </c>
      <c r="N212" s="95">
        <f>IF(AND(B212&gt;=日経平均!$C$2,B212&lt;日経平均!$D$3),M212,0)</f>
        <v>168.92727680390297</v>
      </c>
      <c r="O212" s="83">
        <f t="shared" si="29"/>
        <v>3216601.7128972299</v>
      </c>
      <c r="P212" s="47" t="str">
        <f t="shared" si="33"/>
        <v/>
      </c>
      <c r="Q212" s="47" t="str">
        <f t="shared" si="34"/>
        <v/>
      </c>
      <c r="R212" s="35"/>
      <c r="S212" s="35"/>
      <c r="T212" s="35"/>
      <c r="U212" s="35"/>
    </row>
    <row r="213" spans="2:21" ht="10" customHeight="1" x14ac:dyDescent="0.55000000000000004">
      <c r="B213" s="87">
        <v>42767</v>
      </c>
      <c r="C213" s="88">
        <v>19118.990000000002</v>
      </c>
      <c r="D213" s="81" t="str">
        <f t="shared" si="30"/>
        <v>2017/2</v>
      </c>
      <c r="E213" s="64">
        <f t="shared" si="36"/>
        <v>10000</v>
      </c>
      <c r="F213" s="67">
        <f t="shared" si="28"/>
        <v>0.52304018151586451</v>
      </c>
      <c r="G213" s="74" t="str">
        <f t="shared" si="31"/>
        <v>2000/01</v>
      </c>
      <c r="H213" s="69" t="str">
        <f t="shared" si="32"/>
        <v>2023/06</v>
      </c>
      <c r="I213" s="84">
        <f>IF(AND(B213&gt;=日経平均!$C$2,B213&lt;日経平均!$D$3),E213,0)</f>
        <v>10000</v>
      </c>
      <c r="J213" s="84">
        <f t="shared" si="35"/>
        <v>2060000</v>
      </c>
      <c r="K213" s="84">
        <f>IF(AND(B213&gt;=日経平均!$C$2,B213&lt;日経平均!$D$3),J213,NA())</f>
        <v>2060000</v>
      </c>
      <c r="L213" s="63">
        <f>IF(AND(B213&gt;=日経平均!$C$2,B213&lt;=日経平均!$D$3),F213,0)</f>
        <v>0.52304018151586451</v>
      </c>
      <c r="M213" s="76">
        <f>L213+M212</f>
        <v>169.45031698541882</v>
      </c>
      <c r="N213" s="95">
        <f>IF(AND(B213&gt;=日経平均!$C$2,B213&lt;日経平均!$D$3),M213,0)</f>
        <v>169.45031698541882</v>
      </c>
      <c r="O213" s="83">
        <f t="shared" si="29"/>
        <v>3239718.9159410531</v>
      </c>
      <c r="P213" s="47" t="str">
        <f t="shared" si="33"/>
        <v/>
      </c>
      <c r="Q213" s="47" t="str">
        <f t="shared" si="34"/>
        <v/>
      </c>
      <c r="R213" s="35"/>
      <c r="S213" s="35"/>
      <c r="T213" s="35"/>
      <c r="U213" s="35"/>
    </row>
    <row r="214" spans="2:21" ht="10" customHeight="1" x14ac:dyDescent="0.55000000000000004">
      <c r="B214" s="87">
        <v>42795</v>
      </c>
      <c r="C214" s="88">
        <v>18909.259999999998</v>
      </c>
      <c r="D214" s="81" t="str">
        <f t="shared" si="30"/>
        <v>2017/3</v>
      </c>
      <c r="E214" s="64">
        <f t="shared" si="36"/>
        <v>10000</v>
      </c>
      <c r="F214" s="67">
        <f t="shared" si="28"/>
        <v>0.52884142478341301</v>
      </c>
      <c r="G214" s="74" t="str">
        <f t="shared" si="31"/>
        <v>2000/01</v>
      </c>
      <c r="H214" s="69" t="str">
        <f t="shared" si="32"/>
        <v>2023/06</v>
      </c>
      <c r="I214" s="84">
        <f>IF(AND(B214&gt;=日経平均!$C$2,B214&lt;日経平均!$D$3),E214,0)</f>
        <v>10000</v>
      </c>
      <c r="J214" s="84">
        <f t="shared" si="35"/>
        <v>2070000</v>
      </c>
      <c r="K214" s="84">
        <f>IF(AND(B214&gt;=日経平均!$C$2,B214&lt;日経平均!$D$3),J214,NA())</f>
        <v>2070000</v>
      </c>
      <c r="L214" s="63">
        <f>IF(AND(B214&gt;=日経平均!$C$2,B214&lt;=日経平均!$D$3),F214,0)</f>
        <v>0.52884142478341301</v>
      </c>
      <c r="M214" s="76">
        <f>IFERROR(L214+M213,"")</f>
        <v>169.97915841020225</v>
      </c>
      <c r="N214" s="95">
        <f>IF(AND(B214&gt;=日経平均!$C$2,B214&lt;日経平均!$D$3),M214,0)</f>
        <v>169.97915841020225</v>
      </c>
      <c r="O214" s="83">
        <f t="shared" si="29"/>
        <v>3214180.1009597005</v>
      </c>
      <c r="P214" s="47" t="str">
        <f t="shared" si="33"/>
        <v/>
      </c>
      <c r="Q214" s="47" t="str">
        <f t="shared" si="34"/>
        <v/>
      </c>
      <c r="R214" s="35"/>
      <c r="S214" s="35"/>
      <c r="T214" s="35"/>
      <c r="U214" s="35"/>
    </row>
    <row r="215" spans="2:21" ht="10" customHeight="1" x14ac:dyDescent="0.55000000000000004">
      <c r="B215" s="87">
        <v>42826</v>
      </c>
      <c r="C215" s="88">
        <v>19196.740000000002</v>
      </c>
      <c r="D215" s="81" t="str">
        <f t="shared" si="30"/>
        <v>2017/4</v>
      </c>
      <c r="E215" s="64">
        <f t="shared" si="36"/>
        <v>10000</v>
      </c>
      <c r="F215" s="67">
        <f t="shared" si="28"/>
        <v>0.52092178151081903</v>
      </c>
      <c r="G215" s="74" t="str">
        <f t="shared" si="31"/>
        <v>2000/01</v>
      </c>
      <c r="H215" s="69" t="str">
        <f t="shared" si="32"/>
        <v>2023/06</v>
      </c>
      <c r="I215" s="84">
        <f>IF(AND(B215&gt;=日経平均!$C$2,B215&lt;日経平均!$D$3),E215,0)</f>
        <v>10000</v>
      </c>
      <c r="J215" s="84">
        <f t="shared" si="35"/>
        <v>2080000</v>
      </c>
      <c r="K215" s="84">
        <f>IF(AND(B215&gt;=日経平均!$C$2,B215&lt;日経平均!$D$3),J215,NA())</f>
        <v>2080000</v>
      </c>
      <c r="L215" s="63">
        <f>IF(AND(B215&gt;=日経平均!$C$2,B215&lt;=日経平均!$D$3),F215,0)</f>
        <v>0.52092178151081903</v>
      </c>
      <c r="M215" s="76">
        <f>L215+M214</f>
        <v>170.50008019171307</v>
      </c>
      <c r="N215" s="95">
        <f>IF(AND(B215&gt;=日経平均!$C$2,B215&lt;日経平均!$D$3),M215,0)</f>
        <v>170.50008019171307</v>
      </c>
      <c r="O215" s="83">
        <f t="shared" si="29"/>
        <v>3273045.7094194661</v>
      </c>
      <c r="P215" s="47" t="str">
        <f t="shared" si="33"/>
        <v/>
      </c>
      <c r="Q215" s="47" t="str">
        <f t="shared" si="34"/>
        <v/>
      </c>
      <c r="R215" s="35"/>
      <c r="S215" s="35"/>
      <c r="T215" s="35"/>
      <c r="U215" s="35"/>
    </row>
    <row r="216" spans="2:21" ht="10" customHeight="1" x14ac:dyDescent="0.55000000000000004">
      <c r="B216" s="87">
        <v>42856</v>
      </c>
      <c r="C216" s="88">
        <v>19650.57</v>
      </c>
      <c r="D216" s="81" t="str">
        <f t="shared" si="30"/>
        <v>2017/5</v>
      </c>
      <c r="E216" s="64">
        <f t="shared" si="36"/>
        <v>10000</v>
      </c>
      <c r="F216" s="67">
        <f t="shared" si="28"/>
        <v>0.50889109069100791</v>
      </c>
      <c r="G216" s="74" t="str">
        <f t="shared" si="31"/>
        <v>2000/01</v>
      </c>
      <c r="H216" s="69" t="str">
        <f t="shared" si="32"/>
        <v>2023/06</v>
      </c>
      <c r="I216" s="84">
        <f>IF(AND(B216&gt;=日経平均!$C$2,B216&lt;日経平均!$D$3),E216,0)</f>
        <v>10000</v>
      </c>
      <c r="J216" s="84">
        <f t="shared" si="35"/>
        <v>2090000</v>
      </c>
      <c r="K216" s="84">
        <f>IF(AND(B216&gt;=日経平均!$C$2,B216&lt;日経平均!$D$3),J216,NA())</f>
        <v>2090000</v>
      </c>
      <c r="L216" s="63">
        <f>IF(AND(B216&gt;=日経平均!$C$2,B216&lt;=日経平均!$D$3),F216,0)</f>
        <v>0.50889109069100791</v>
      </c>
      <c r="M216" s="76">
        <f>L216+M215</f>
        <v>171.00897128240408</v>
      </c>
      <c r="N216" s="95">
        <f>IF(AND(B216&gt;=日経平均!$C$2,B216&lt;日経平均!$D$3),M216,0)</f>
        <v>171.00897128240408</v>
      </c>
      <c r="O216" s="83">
        <f t="shared" si="29"/>
        <v>3360423.7608128712</v>
      </c>
      <c r="P216" s="47" t="str">
        <f t="shared" si="33"/>
        <v/>
      </c>
      <c r="Q216" s="47" t="str">
        <f t="shared" si="34"/>
        <v/>
      </c>
      <c r="R216" s="35"/>
      <c r="S216" s="35"/>
      <c r="T216" s="35"/>
      <c r="U216" s="35"/>
    </row>
    <row r="217" spans="2:21" ht="10" customHeight="1" x14ac:dyDescent="0.55000000000000004">
      <c r="B217" s="87">
        <v>42887</v>
      </c>
      <c r="C217" s="88">
        <v>20033.43</v>
      </c>
      <c r="D217" s="81" t="str">
        <f t="shared" si="30"/>
        <v>2017/6</v>
      </c>
      <c r="E217" s="64">
        <f t="shared" si="36"/>
        <v>10000</v>
      </c>
      <c r="F217" s="67">
        <f t="shared" si="28"/>
        <v>0.49916564462500929</v>
      </c>
      <c r="G217" s="74" t="str">
        <f t="shared" si="31"/>
        <v>2000/01</v>
      </c>
      <c r="H217" s="69" t="str">
        <f t="shared" si="32"/>
        <v>2023/06</v>
      </c>
      <c r="I217" s="84">
        <f>IF(AND(B217&gt;=日経平均!$C$2,B217&lt;日経平均!$D$3),E217,0)</f>
        <v>10000</v>
      </c>
      <c r="J217" s="84">
        <f t="shared" si="35"/>
        <v>2100000</v>
      </c>
      <c r="K217" s="84">
        <f>IF(AND(B217&gt;=日経平均!$C$2,B217&lt;日経平均!$D$3),J217,NA())</f>
        <v>2100000</v>
      </c>
      <c r="L217" s="63">
        <f>IF(AND(B217&gt;=日経平均!$C$2,B217&lt;=日経平均!$D$3),F217,0)</f>
        <v>0.49916564462500929</v>
      </c>
      <c r="M217" s="76">
        <f>IFERROR(L217+M216,"")</f>
        <v>171.50813692702908</v>
      </c>
      <c r="N217" s="95">
        <f>IF(AND(B217&gt;=日経平均!$C$2,B217&lt;日経平均!$D$3),M217,0)</f>
        <v>171.50813692702908</v>
      </c>
      <c r="O217" s="83">
        <f t="shared" si="29"/>
        <v>3435896.2555580521</v>
      </c>
      <c r="P217" s="47" t="str">
        <f t="shared" si="33"/>
        <v/>
      </c>
      <c r="Q217" s="47" t="str">
        <f t="shared" si="34"/>
        <v/>
      </c>
      <c r="R217" s="35"/>
      <c r="S217" s="35"/>
      <c r="T217" s="35"/>
      <c r="U217" s="35"/>
    </row>
    <row r="218" spans="2:21" ht="10" customHeight="1" x14ac:dyDescent="0.55000000000000004">
      <c r="B218" s="87">
        <v>42917</v>
      </c>
      <c r="C218" s="88">
        <v>19925.18</v>
      </c>
      <c r="D218" s="81" t="str">
        <f t="shared" si="30"/>
        <v>2017/7</v>
      </c>
      <c r="E218" s="64">
        <f t="shared" si="36"/>
        <v>10000</v>
      </c>
      <c r="F218" s="67">
        <f t="shared" si="28"/>
        <v>0.50187752381659789</v>
      </c>
      <c r="G218" s="74" t="str">
        <f t="shared" si="31"/>
        <v>2000/01</v>
      </c>
      <c r="H218" s="69" t="str">
        <f t="shared" si="32"/>
        <v>2023/06</v>
      </c>
      <c r="I218" s="84">
        <f>IF(AND(B218&gt;=日経平均!$C$2,B218&lt;日経平均!$D$3),E218,0)</f>
        <v>10000</v>
      </c>
      <c r="J218" s="84">
        <f t="shared" si="35"/>
        <v>2110000</v>
      </c>
      <c r="K218" s="84">
        <f>IF(AND(B218&gt;=日経平均!$C$2,B218&lt;日経平均!$D$3),J218,NA())</f>
        <v>2110000</v>
      </c>
      <c r="L218" s="63">
        <f>IF(AND(B218&gt;=日経平均!$C$2,B218&lt;=日経平均!$D$3),F218,0)</f>
        <v>0.50187752381659789</v>
      </c>
      <c r="M218" s="76">
        <f>L218+M217</f>
        <v>172.01001445084569</v>
      </c>
      <c r="N218" s="95">
        <f>IF(AND(B218&gt;=日経平均!$C$2,B218&lt;日経平均!$D$3),M218,0)</f>
        <v>172.01001445084569</v>
      </c>
      <c r="O218" s="83">
        <f t="shared" si="29"/>
        <v>3427330.4997357014</v>
      </c>
      <c r="P218" s="47" t="str">
        <f t="shared" si="33"/>
        <v/>
      </c>
      <c r="Q218" s="47" t="str">
        <f t="shared" si="34"/>
        <v/>
      </c>
      <c r="R218" s="35"/>
      <c r="S218" s="35"/>
      <c r="T218" s="35"/>
      <c r="U218" s="35"/>
    </row>
    <row r="219" spans="2:21" ht="10" customHeight="1" x14ac:dyDescent="0.55000000000000004">
      <c r="B219" s="87">
        <v>42948</v>
      </c>
      <c r="C219" s="88">
        <v>19646.240000000002</v>
      </c>
      <c r="D219" s="81" t="str">
        <f t="shared" si="30"/>
        <v>2017/8</v>
      </c>
      <c r="E219" s="64">
        <f t="shared" si="36"/>
        <v>10000</v>
      </c>
      <c r="F219" s="67">
        <f t="shared" si="28"/>
        <v>0.50900324947674458</v>
      </c>
      <c r="G219" s="74" t="str">
        <f t="shared" si="31"/>
        <v>2000/01</v>
      </c>
      <c r="H219" s="69" t="str">
        <f t="shared" si="32"/>
        <v>2023/06</v>
      </c>
      <c r="I219" s="84">
        <f>IF(AND(B219&gt;=日経平均!$C$2,B219&lt;日経平均!$D$3),E219,0)</f>
        <v>10000</v>
      </c>
      <c r="J219" s="84">
        <f t="shared" si="35"/>
        <v>2120000</v>
      </c>
      <c r="K219" s="84">
        <f>IF(AND(B219&gt;=日経平均!$C$2,B219&lt;日経平均!$D$3),J219,NA())</f>
        <v>2120000</v>
      </c>
      <c r="L219" s="63">
        <f>IF(AND(B219&gt;=日経平均!$C$2,B219&lt;=日経平均!$D$3),F219,0)</f>
        <v>0.50900324947674458</v>
      </c>
      <c r="M219" s="76">
        <f>IFERROR(L219+M218,"")</f>
        <v>172.51901770032242</v>
      </c>
      <c r="N219" s="95">
        <f>IF(AND(B219&gt;=日経平均!$C$2,B219&lt;日経平均!$D$3),M219,0)</f>
        <v>172.51901770032242</v>
      </c>
      <c r="O219" s="83">
        <f t="shared" si="29"/>
        <v>3389350.0263047828</v>
      </c>
      <c r="P219" s="47" t="str">
        <f t="shared" si="33"/>
        <v/>
      </c>
      <c r="Q219" s="47" t="str">
        <f t="shared" si="34"/>
        <v/>
      </c>
      <c r="R219" s="35"/>
      <c r="S219" s="35"/>
      <c r="T219" s="35"/>
      <c r="U219" s="35"/>
    </row>
    <row r="220" spans="2:21" ht="10" customHeight="1" x14ac:dyDescent="0.55000000000000004">
      <c r="B220" s="87">
        <v>42979</v>
      </c>
      <c r="C220" s="88">
        <v>20356.28</v>
      </c>
      <c r="D220" s="81" t="str">
        <f t="shared" si="30"/>
        <v>2017/9</v>
      </c>
      <c r="E220" s="64">
        <f t="shared" si="36"/>
        <v>10000</v>
      </c>
      <c r="F220" s="67">
        <f t="shared" si="28"/>
        <v>0.49124889223374801</v>
      </c>
      <c r="G220" s="74" t="str">
        <f t="shared" si="31"/>
        <v>2000/01</v>
      </c>
      <c r="H220" s="69" t="str">
        <f t="shared" si="32"/>
        <v>2023/06</v>
      </c>
      <c r="I220" s="84">
        <f>IF(AND(B220&gt;=日経平均!$C$2,B220&lt;日経平均!$D$3),E220,0)</f>
        <v>10000</v>
      </c>
      <c r="J220" s="84">
        <f t="shared" si="35"/>
        <v>2130000</v>
      </c>
      <c r="K220" s="84">
        <f>IF(AND(B220&gt;=日経平均!$C$2,B220&lt;日経平均!$D$3),J220,NA())</f>
        <v>2130000</v>
      </c>
      <c r="L220" s="63">
        <f>IF(AND(B220&gt;=日経平均!$C$2,B220&lt;=日経平均!$D$3),F220,0)</f>
        <v>0.49124889223374801</v>
      </c>
      <c r="M220" s="76">
        <f>L220+M219</f>
        <v>173.01026659255618</v>
      </c>
      <c r="N220" s="95">
        <f>IF(AND(B220&gt;=日経平均!$C$2,B220&lt;日経平均!$D$3),M220,0)</f>
        <v>173.01026659255618</v>
      </c>
      <c r="O220" s="83">
        <f t="shared" si="29"/>
        <v>3521845.4296327191</v>
      </c>
      <c r="P220" s="47" t="str">
        <f t="shared" si="33"/>
        <v/>
      </c>
      <c r="Q220" s="47" t="str">
        <f t="shared" si="34"/>
        <v/>
      </c>
      <c r="R220" s="35"/>
      <c r="S220" s="35"/>
      <c r="T220" s="35"/>
      <c r="U220" s="35"/>
    </row>
    <row r="221" spans="2:21" ht="10" customHeight="1" x14ac:dyDescent="0.55000000000000004">
      <c r="B221" s="87">
        <v>43009</v>
      </c>
      <c r="C221" s="88">
        <v>22011.61</v>
      </c>
      <c r="D221" s="81" t="str">
        <f t="shared" si="30"/>
        <v>2017/10</v>
      </c>
      <c r="E221" s="64">
        <f t="shared" si="36"/>
        <v>10000</v>
      </c>
      <c r="F221" s="67">
        <f t="shared" si="28"/>
        <v>0.45430570503475209</v>
      </c>
      <c r="G221" s="74" t="str">
        <f t="shared" si="31"/>
        <v>2000/01</v>
      </c>
      <c r="H221" s="69" t="str">
        <f t="shared" si="32"/>
        <v>2023/06</v>
      </c>
      <c r="I221" s="84">
        <f>IF(AND(B221&gt;=日経平均!$C$2,B221&lt;日経平均!$D$3),E221,0)</f>
        <v>10000</v>
      </c>
      <c r="J221" s="84">
        <f t="shared" si="35"/>
        <v>2140000</v>
      </c>
      <c r="K221" s="84">
        <f>IF(AND(B221&gt;=日経平均!$C$2,B221&lt;日経平均!$D$3),J221,NA())</f>
        <v>2140000</v>
      </c>
      <c r="L221" s="63">
        <f>IF(AND(B221&gt;=日経平均!$C$2,B221&lt;=日経平均!$D$3),F221,0)</f>
        <v>0.45430570503475209</v>
      </c>
      <c r="M221" s="76">
        <f>IFERROR(L221+M220,"")</f>
        <v>173.46457229759093</v>
      </c>
      <c r="N221" s="95">
        <f>IF(AND(B221&gt;=日経平均!$C$2,B221&lt;日経平均!$D$3),M221,0)</f>
        <v>173.46457229759093</v>
      </c>
      <c r="O221" s="83">
        <f t="shared" si="29"/>
        <v>3818234.5142313759</v>
      </c>
      <c r="P221" s="47" t="str">
        <f t="shared" si="33"/>
        <v/>
      </c>
      <c r="Q221" s="47" t="str">
        <f t="shared" si="34"/>
        <v/>
      </c>
      <c r="R221" s="35"/>
      <c r="S221" s="35"/>
      <c r="T221" s="35"/>
      <c r="U221" s="35"/>
    </row>
    <row r="222" spans="2:21" ht="10" customHeight="1" x14ac:dyDescent="0.55000000000000004">
      <c r="B222" s="87">
        <v>43040</v>
      </c>
      <c r="C222" s="88">
        <v>22724.959999999999</v>
      </c>
      <c r="D222" s="81" t="str">
        <f t="shared" si="30"/>
        <v>2017/11</v>
      </c>
      <c r="E222" s="64">
        <f t="shared" si="36"/>
        <v>10000</v>
      </c>
      <c r="F222" s="67">
        <f t="shared" si="28"/>
        <v>0.44004477895670663</v>
      </c>
      <c r="G222" s="74" t="str">
        <f t="shared" si="31"/>
        <v>2000/01</v>
      </c>
      <c r="H222" s="69" t="str">
        <f t="shared" si="32"/>
        <v>2023/06</v>
      </c>
      <c r="I222" s="84">
        <f>IF(AND(B222&gt;=日経平均!$C$2,B222&lt;日経平均!$D$3),E222,0)</f>
        <v>10000</v>
      </c>
      <c r="J222" s="84">
        <f t="shared" si="35"/>
        <v>2150000</v>
      </c>
      <c r="K222" s="84">
        <f>IF(AND(B222&gt;=日経平均!$C$2,B222&lt;日経平均!$D$3),J222,NA())</f>
        <v>2150000</v>
      </c>
      <c r="L222" s="63">
        <f>IF(AND(B222&gt;=日経平均!$C$2,B222&lt;=日経平均!$D$3),F222,0)</f>
        <v>0.44004477895670663</v>
      </c>
      <c r="M222" s="76">
        <f>L222+M221</f>
        <v>173.90461707654765</v>
      </c>
      <c r="N222" s="95">
        <f>IF(AND(B222&gt;=日経平均!$C$2,B222&lt;日経平均!$D$3),M222,0)</f>
        <v>173.90461707654765</v>
      </c>
      <c r="O222" s="83">
        <f t="shared" si="29"/>
        <v>3951975.4668798624</v>
      </c>
      <c r="P222" s="47" t="str">
        <f t="shared" si="33"/>
        <v/>
      </c>
      <c r="Q222" s="47" t="str">
        <f t="shared" si="34"/>
        <v/>
      </c>
      <c r="R222" s="35"/>
      <c r="S222" s="35"/>
      <c r="T222" s="35"/>
      <c r="U222" s="35"/>
    </row>
    <row r="223" spans="2:21" ht="10" customHeight="1" x14ac:dyDescent="0.55000000000000004">
      <c r="B223" s="87">
        <v>43070</v>
      </c>
      <c r="C223" s="88">
        <v>22764.94</v>
      </c>
      <c r="D223" s="81" t="str">
        <f t="shared" si="30"/>
        <v>2017/12</v>
      </c>
      <c r="E223" s="64">
        <f t="shared" si="36"/>
        <v>10000</v>
      </c>
      <c r="F223" s="67">
        <f t="shared" si="28"/>
        <v>0.43927196821076625</v>
      </c>
      <c r="G223" s="74" t="str">
        <f t="shared" si="31"/>
        <v>2000/01</v>
      </c>
      <c r="H223" s="69" t="str">
        <f t="shared" si="32"/>
        <v>2023/06</v>
      </c>
      <c r="I223" s="84">
        <f>IF(AND(B223&gt;=日経平均!$C$2,B223&lt;日経平均!$D$3),E223,0)</f>
        <v>10000</v>
      </c>
      <c r="J223" s="84">
        <f t="shared" si="35"/>
        <v>2160000</v>
      </c>
      <c r="K223" s="84">
        <f>IF(AND(B223&gt;=日経平均!$C$2,B223&lt;日経平均!$D$3),J223,NA())</f>
        <v>2160000</v>
      </c>
      <c r="L223" s="63">
        <f>IF(AND(B223&gt;=日経平均!$C$2,B223&lt;=日経平均!$D$3),F223,0)</f>
        <v>0.43927196821076625</v>
      </c>
      <c r="M223" s="76">
        <f>IFERROR(L223+M222,"")</f>
        <v>174.34388904475841</v>
      </c>
      <c r="N223" s="95">
        <f>IF(AND(B223&gt;=日経平均!$C$2,B223&lt;日経平均!$D$3),M223,0)</f>
        <v>174.34388904475841</v>
      </c>
      <c r="O223" s="83">
        <f t="shared" si="29"/>
        <v>3968928.1734705823</v>
      </c>
      <c r="P223" s="47" t="str">
        <f t="shared" si="33"/>
        <v/>
      </c>
      <c r="Q223" s="47" t="str">
        <f t="shared" si="34"/>
        <v/>
      </c>
      <c r="R223" s="35"/>
      <c r="S223" s="35"/>
      <c r="T223" s="35"/>
      <c r="U223" s="35"/>
    </row>
    <row r="224" spans="2:21" ht="10" customHeight="1" x14ac:dyDescent="0.55000000000000004">
      <c r="B224" s="87">
        <v>43101</v>
      </c>
      <c r="C224" s="88">
        <v>23098.29</v>
      </c>
      <c r="D224" s="81" t="str">
        <f t="shared" si="30"/>
        <v>2018/1</v>
      </c>
      <c r="E224" s="64">
        <f t="shared" si="36"/>
        <v>10000</v>
      </c>
      <c r="F224" s="67">
        <f t="shared" si="28"/>
        <v>0.43293248114903743</v>
      </c>
      <c r="G224" s="74" t="str">
        <f t="shared" si="31"/>
        <v>2000/01</v>
      </c>
      <c r="H224" s="69" t="str">
        <f t="shared" si="32"/>
        <v>2023/06</v>
      </c>
      <c r="I224" s="84">
        <f>IF(AND(B224&gt;=日経平均!$C$2,B224&lt;日経平均!$D$3),E224,0)</f>
        <v>10000</v>
      </c>
      <c r="J224" s="84">
        <f t="shared" si="35"/>
        <v>2170000</v>
      </c>
      <c r="K224" s="84">
        <f>IF(AND(B224&gt;=日経平均!$C$2,B224&lt;日経平均!$D$3),J224,NA())</f>
        <v>2170000</v>
      </c>
      <c r="L224" s="63">
        <f>IF(AND(B224&gt;=日経平均!$C$2,B224&lt;=日経平均!$D$3),F224,0)</f>
        <v>0.43293248114903743</v>
      </c>
      <c r="M224" s="76">
        <f>L224+M223</f>
        <v>174.77682152590745</v>
      </c>
      <c r="N224" s="95">
        <f>IF(AND(B224&gt;=日経平均!$C$2,B224&lt;日経平均!$D$3),M224,0)</f>
        <v>174.77682152590745</v>
      </c>
      <c r="O224" s="83">
        <f t="shared" si="29"/>
        <v>4037045.7088836529</v>
      </c>
      <c r="P224" s="47" t="str">
        <f t="shared" si="33"/>
        <v/>
      </c>
      <c r="Q224" s="47" t="str">
        <f t="shared" si="34"/>
        <v/>
      </c>
      <c r="R224" s="35"/>
      <c r="S224" s="35"/>
      <c r="T224" s="35"/>
      <c r="U224" s="35"/>
    </row>
    <row r="225" spans="2:21" ht="10" customHeight="1" x14ac:dyDescent="0.55000000000000004">
      <c r="B225" s="87">
        <v>43132</v>
      </c>
      <c r="C225" s="88">
        <v>22068.240000000002</v>
      </c>
      <c r="D225" s="81" t="str">
        <f t="shared" si="30"/>
        <v>2018/2</v>
      </c>
      <c r="E225" s="64">
        <f t="shared" si="36"/>
        <v>10000</v>
      </c>
      <c r="F225" s="67">
        <f t="shared" si="28"/>
        <v>0.453139896974113</v>
      </c>
      <c r="G225" s="74" t="str">
        <f t="shared" si="31"/>
        <v>2000/01</v>
      </c>
      <c r="H225" s="69" t="str">
        <f t="shared" si="32"/>
        <v>2023/06</v>
      </c>
      <c r="I225" s="84">
        <f>IF(AND(B225&gt;=日経平均!$C$2,B225&lt;日経平均!$D$3),E225,0)</f>
        <v>10000</v>
      </c>
      <c r="J225" s="84">
        <f t="shared" si="35"/>
        <v>2180000</v>
      </c>
      <c r="K225" s="84">
        <f>IF(AND(B225&gt;=日経平均!$C$2,B225&lt;日経平均!$D$3),J225,NA())</f>
        <v>2180000</v>
      </c>
      <c r="L225" s="63">
        <f>IF(AND(B225&gt;=日経平均!$C$2,B225&lt;=日経平均!$D$3),F225,0)</f>
        <v>0.453139896974113</v>
      </c>
      <c r="M225" s="76">
        <f>IFERROR(L225+M224,"")</f>
        <v>175.22996142288156</v>
      </c>
      <c r="N225" s="95">
        <f>IF(AND(B225&gt;=日経平均!$C$2,B225&lt;日経平均!$D$3),M225,0)</f>
        <v>175.22996142288156</v>
      </c>
      <c r="O225" s="83">
        <f t="shared" si="29"/>
        <v>3867016.8438708922</v>
      </c>
      <c r="P225" s="47" t="str">
        <f t="shared" si="33"/>
        <v/>
      </c>
      <c r="Q225" s="47" t="str">
        <f t="shared" si="34"/>
        <v/>
      </c>
      <c r="R225" s="35"/>
      <c r="S225" s="35"/>
      <c r="T225" s="35"/>
      <c r="U225" s="35"/>
    </row>
    <row r="226" spans="2:21" ht="10" customHeight="1" x14ac:dyDescent="0.55000000000000004">
      <c r="B226" s="87">
        <v>43160</v>
      </c>
      <c r="C226" s="88">
        <v>21454.3</v>
      </c>
      <c r="D226" s="81" t="str">
        <f t="shared" si="30"/>
        <v>2018/3</v>
      </c>
      <c r="E226" s="64">
        <f t="shared" si="36"/>
        <v>10000</v>
      </c>
      <c r="F226" s="67">
        <f t="shared" si="28"/>
        <v>0.46610702749565358</v>
      </c>
      <c r="G226" s="74" t="str">
        <f t="shared" si="31"/>
        <v>2000/01</v>
      </c>
      <c r="H226" s="69" t="str">
        <f t="shared" si="32"/>
        <v>2023/06</v>
      </c>
      <c r="I226" s="84">
        <f>IF(AND(B226&gt;=日経平均!$C$2,B226&lt;日経平均!$D$3),E226,0)</f>
        <v>10000</v>
      </c>
      <c r="J226" s="84">
        <f t="shared" si="35"/>
        <v>2190000</v>
      </c>
      <c r="K226" s="84">
        <f>IF(AND(B226&gt;=日経平均!$C$2,B226&lt;日経平均!$D$3),J226,NA())</f>
        <v>2190000</v>
      </c>
      <c r="L226" s="63">
        <f>IF(AND(B226&gt;=日経平均!$C$2,B226&lt;=日経平均!$D$3),F226,0)</f>
        <v>0.46610702749565358</v>
      </c>
      <c r="M226" s="76">
        <f>L226+M225</f>
        <v>175.69606845037723</v>
      </c>
      <c r="N226" s="95">
        <f>IF(AND(B226&gt;=日経平均!$C$2,B226&lt;日経平均!$D$3),M226,0)</f>
        <v>175.69606845037723</v>
      </c>
      <c r="O226" s="83">
        <f t="shared" si="29"/>
        <v>3769436.1613549278</v>
      </c>
      <c r="P226" s="47" t="str">
        <f t="shared" si="33"/>
        <v/>
      </c>
      <c r="Q226" s="47" t="str">
        <f t="shared" si="34"/>
        <v/>
      </c>
      <c r="R226" s="35"/>
      <c r="S226" s="35"/>
      <c r="T226" s="35"/>
      <c r="U226" s="35"/>
    </row>
    <row r="227" spans="2:21" ht="10" customHeight="1" x14ac:dyDescent="0.55000000000000004">
      <c r="B227" s="87">
        <v>43191</v>
      </c>
      <c r="C227" s="88">
        <v>22467.87</v>
      </c>
      <c r="D227" s="81" t="str">
        <f t="shared" si="30"/>
        <v>2018/4</v>
      </c>
      <c r="E227" s="64">
        <f t="shared" si="36"/>
        <v>10000</v>
      </c>
      <c r="F227" s="67">
        <f t="shared" si="28"/>
        <v>0.44508001871116398</v>
      </c>
      <c r="G227" s="74" t="str">
        <f t="shared" si="31"/>
        <v>2000/01</v>
      </c>
      <c r="H227" s="69" t="str">
        <f t="shared" si="32"/>
        <v>2023/06</v>
      </c>
      <c r="I227" s="84">
        <f>IF(AND(B227&gt;=日経平均!$C$2,B227&lt;日経平均!$D$3),E227,0)</f>
        <v>10000</v>
      </c>
      <c r="J227" s="84">
        <f t="shared" si="35"/>
        <v>2200000</v>
      </c>
      <c r="K227" s="84">
        <f>IF(AND(B227&gt;=日経平均!$C$2,B227&lt;日経平均!$D$3),J227,NA())</f>
        <v>2200000</v>
      </c>
      <c r="L227" s="63">
        <f>IF(AND(B227&gt;=日経平均!$C$2,B227&lt;=日経平均!$D$3),F227,0)</f>
        <v>0.44508001871116398</v>
      </c>
      <c r="M227" s="76">
        <f>L227+M226</f>
        <v>176.14114846908839</v>
      </c>
      <c r="N227" s="95">
        <f>IF(AND(B227&gt;=日経平均!$C$2,B227&lt;日経平均!$D$3),M227,0)</f>
        <v>176.14114846908839</v>
      </c>
      <c r="O227" s="83">
        <f t="shared" si="29"/>
        <v>3957516.425454177</v>
      </c>
      <c r="P227" s="47" t="str">
        <f t="shared" si="33"/>
        <v/>
      </c>
      <c r="Q227" s="47" t="str">
        <f t="shared" si="34"/>
        <v/>
      </c>
      <c r="R227" s="35"/>
      <c r="S227" s="35"/>
      <c r="T227" s="35"/>
      <c r="U227" s="35"/>
    </row>
    <row r="228" spans="2:21" ht="10" customHeight="1" x14ac:dyDescent="0.55000000000000004">
      <c r="B228" s="87">
        <v>43221</v>
      </c>
      <c r="C228" s="88">
        <v>22201.82</v>
      </c>
      <c r="D228" s="81" t="str">
        <f t="shared" si="30"/>
        <v>2018/5</v>
      </c>
      <c r="E228" s="64">
        <f t="shared" si="36"/>
        <v>10000</v>
      </c>
      <c r="F228" s="67">
        <f t="shared" si="28"/>
        <v>0.45041352465698759</v>
      </c>
      <c r="G228" s="74" t="str">
        <f t="shared" si="31"/>
        <v>2000/01</v>
      </c>
      <c r="H228" s="69" t="str">
        <f t="shared" si="32"/>
        <v>2023/06</v>
      </c>
      <c r="I228" s="84">
        <f>IF(AND(B228&gt;=日経平均!$C$2,B228&lt;日経平均!$D$3),E228,0)</f>
        <v>10000</v>
      </c>
      <c r="J228" s="84">
        <f t="shared" si="35"/>
        <v>2210000</v>
      </c>
      <c r="K228" s="84">
        <f>IF(AND(B228&gt;=日経平均!$C$2,B228&lt;日経平均!$D$3),J228,NA())</f>
        <v>2210000</v>
      </c>
      <c r="L228" s="63">
        <f>IF(AND(B228&gt;=日経平均!$C$2,B228&lt;=日経平均!$D$3),F228,0)</f>
        <v>0.45041352465698759</v>
      </c>
      <c r="M228" s="76">
        <f>IFERROR(L228+M227,"")</f>
        <v>176.59156199374539</v>
      </c>
      <c r="N228" s="95">
        <f>IF(AND(B228&gt;=日経平均!$C$2,B228&lt;日経平均!$D$3),M228,0)</f>
        <v>176.59156199374539</v>
      </c>
      <c r="O228" s="83">
        <f t="shared" si="29"/>
        <v>3920654.0729039763</v>
      </c>
      <c r="P228" s="47" t="str">
        <f t="shared" si="33"/>
        <v/>
      </c>
      <c r="Q228" s="47" t="str">
        <f t="shared" si="34"/>
        <v/>
      </c>
      <c r="R228" s="35"/>
      <c r="S228" s="35"/>
      <c r="T228" s="35"/>
      <c r="U228" s="35"/>
    </row>
    <row r="229" spans="2:21" ht="10" customHeight="1" x14ac:dyDescent="0.55000000000000004">
      <c r="B229" s="87">
        <v>43252</v>
      </c>
      <c r="C229" s="88">
        <v>22304.51</v>
      </c>
      <c r="D229" s="81" t="str">
        <f t="shared" si="30"/>
        <v>2018/6</v>
      </c>
      <c r="E229" s="64">
        <f t="shared" si="36"/>
        <v>10000</v>
      </c>
      <c r="F229" s="67">
        <f t="shared" si="28"/>
        <v>0.44833982006329665</v>
      </c>
      <c r="G229" s="74" t="str">
        <f t="shared" si="31"/>
        <v>2000/01</v>
      </c>
      <c r="H229" s="69" t="str">
        <f t="shared" si="32"/>
        <v>2023/06</v>
      </c>
      <c r="I229" s="84">
        <f>IF(AND(B229&gt;=日経平均!$C$2,B229&lt;日経平均!$D$3),E229,0)</f>
        <v>10000</v>
      </c>
      <c r="J229" s="84">
        <f t="shared" si="35"/>
        <v>2220000</v>
      </c>
      <c r="K229" s="84">
        <f>IF(AND(B229&gt;=日経平均!$C$2,B229&lt;日経平均!$D$3),J229,NA())</f>
        <v>2220000</v>
      </c>
      <c r="L229" s="63">
        <f>IF(AND(B229&gt;=日経平均!$C$2,B229&lt;=日経平均!$D$3),F229,0)</f>
        <v>0.44833982006329665</v>
      </c>
      <c r="M229" s="76">
        <f>L229+M228</f>
        <v>177.03990181380868</v>
      </c>
      <c r="N229" s="95">
        <f>IF(AND(B229&gt;=日経平均!$C$2,B229&lt;日経平均!$D$3),M229,0)</f>
        <v>177.03990181380868</v>
      </c>
      <c r="O229" s="83">
        <f t="shared" si="29"/>
        <v>3948788.2604051135</v>
      </c>
      <c r="P229" s="47" t="str">
        <f t="shared" si="33"/>
        <v/>
      </c>
      <c r="Q229" s="47" t="str">
        <f t="shared" si="34"/>
        <v/>
      </c>
      <c r="R229" s="35"/>
      <c r="S229" s="35"/>
      <c r="T229" s="35"/>
      <c r="U229" s="35"/>
    </row>
    <row r="230" spans="2:21" ht="10" customHeight="1" x14ac:dyDescent="0.55000000000000004">
      <c r="B230" s="87">
        <v>43282</v>
      </c>
      <c r="C230" s="88">
        <v>22553.72</v>
      </c>
      <c r="D230" s="81" t="str">
        <f t="shared" si="30"/>
        <v>2018/7</v>
      </c>
      <c r="E230" s="64">
        <f t="shared" si="36"/>
        <v>10000</v>
      </c>
      <c r="F230" s="67">
        <f t="shared" si="28"/>
        <v>0.44338583612814203</v>
      </c>
      <c r="G230" s="74" t="str">
        <f t="shared" si="31"/>
        <v>2000/01</v>
      </c>
      <c r="H230" s="69" t="str">
        <f t="shared" si="32"/>
        <v>2023/06</v>
      </c>
      <c r="I230" s="84">
        <f>IF(AND(B230&gt;=日経平均!$C$2,B230&lt;日経平均!$D$3),E230,0)</f>
        <v>10000</v>
      </c>
      <c r="J230" s="84">
        <f t="shared" si="35"/>
        <v>2230000</v>
      </c>
      <c r="K230" s="84">
        <f>IF(AND(B230&gt;=日経平均!$C$2,B230&lt;日経平均!$D$3),J230,NA())</f>
        <v>2230000</v>
      </c>
      <c r="L230" s="63">
        <f>IF(AND(B230&gt;=日経平均!$C$2,B230&lt;=日経平均!$D$3),F230,0)</f>
        <v>0.44338583612814203</v>
      </c>
      <c r="M230" s="76">
        <f>IFERROR(L230+M229,"")</f>
        <v>177.48328764993681</v>
      </c>
      <c r="N230" s="95">
        <f>IF(AND(B230&gt;=日経平均!$C$2,B230&lt;日経平均!$D$3),M230,0)</f>
        <v>177.48328764993681</v>
      </c>
      <c r="O230" s="83">
        <f t="shared" si="29"/>
        <v>4002908.3743361332</v>
      </c>
      <c r="P230" s="47" t="str">
        <f t="shared" si="33"/>
        <v/>
      </c>
      <c r="Q230" s="47" t="str">
        <f t="shared" si="34"/>
        <v/>
      </c>
      <c r="R230" s="35"/>
      <c r="S230" s="35"/>
      <c r="T230" s="35"/>
      <c r="U230" s="35"/>
    </row>
    <row r="231" spans="2:21" ht="10" customHeight="1" x14ac:dyDescent="0.55000000000000004">
      <c r="B231" s="87">
        <v>43313</v>
      </c>
      <c r="C231" s="88">
        <v>22865.15</v>
      </c>
      <c r="D231" s="81" t="str">
        <f t="shared" si="30"/>
        <v>2018/8</v>
      </c>
      <c r="E231" s="64">
        <f t="shared" si="36"/>
        <v>10000</v>
      </c>
      <c r="F231" s="67">
        <f t="shared" si="28"/>
        <v>0.43734679195194431</v>
      </c>
      <c r="G231" s="74" t="str">
        <f t="shared" si="31"/>
        <v>2000/01</v>
      </c>
      <c r="H231" s="69" t="str">
        <f t="shared" si="32"/>
        <v>2023/06</v>
      </c>
      <c r="I231" s="84">
        <f>IF(AND(B231&gt;=日経平均!$C$2,B231&lt;日経平均!$D$3),E231,0)</f>
        <v>10000</v>
      </c>
      <c r="J231" s="84">
        <f t="shared" si="35"/>
        <v>2240000</v>
      </c>
      <c r="K231" s="84">
        <f>IF(AND(B231&gt;=日経平均!$C$2,B231&lt;日経平均!$D$3),J231,NA())</f>
        <v>2240000</v>
      </c>
      <c r="L231" s="63">
        <f>IF(AND(B231&gt;=日経平均!$C$2,B231&lt;=日経平均!$D$3),F231,0)</f>
        <v>0.43734679195194431</v>
      </c>
      <c r="M231" s="76">
        <f>L231+M230</f>
        <v>177.92063444188875</v>
      </c>
      <c r="N231" s="95">
        <f>IF(AND(B231&gt;=日経平均!$C$2,B231&lt;日経平均!$D$3),M231,0)</f>
        <v>177.92063444188875</v>
      </c>
      <c r="O231" s="83">
        <f t="shared" si="29"/>
        <v>4068181.9946089527</v>
      </c>
      <c r="P231" s="47" t="str">
        <f t="shared" si="33"/>
        <v/>
      </c>
      <c r="Q231" s="47" t="str">
        <f t="shared" si="34"/>
        <v/>
      </c>
      <c r="R231" s="35"/>
      <c r="S231" s="35"/>
      <c r="T231" s="35"/>
      <c r="U231" s="35"/>
    </row>
    <row r="232" spans="2:21" ht="10" customHeight="1" x14ac:dyDescent="0.55000000000000004">
      <c r="B232" s="87">
        <v>43344</v>
      </c>
      <c r="C232" s="88">
        <v>24120.04</v>
      </c>
      <c r="D232" s="81" t="str">
        <f t="shared" si="30"/>
        <v>2018/9</v>
      </c>
      <c r="E232" s="64">
        <f t="shared" si="36"/>
        <v>10000</v>
      </c>
      <c r="F232" s="67">
        <f t="shared" si="28"/>
        <v>0.41459301062518966</v>
      </c>
      <c r="G232" s="74" t="str">
        <f t="shared" si="31"/>
        <v>2000/01</v>
      </c>
      <c r="H232" s="69" t="str">
        <f t="shared" si="32"/>
        <v>2023/06</v>
      </c>
      <c r="I232" s="84">
        <f>IF(AND(B232&gt;=日経平均!$C$2,B232&lt;日経平均!$D$3),E232,0)</f>
        <v>10000</v>
      </c>
      <c r="J232" s="84">
        <f t="shared" si="35"/>
        <v>2250000</v>
      </c>
      <c r="K232" s="84">
        <f>IF(AND(B232&gt;=日経平均!$C$2,B232&lt;日経平均!$D$3),J232,NA())</f>
        <v>2250000</v>
      </c>
      <c r="L232" s="63">
        <f>IF(AND(B232&gt;=日経平均!$C$2,B232&lt;=日経平均!$D$3),F232,0)</f>
        <v>0.41459301062518966</v>
      </c>
      <c r="M232" s="76">
        <f>IFERROR(L232+M231,"")</f>
        <v>178.33522745251395</v>
      </c>
      <c r="N232" s="95">
        <f>IF(AND(B232&gt;=日経平均!$C$2,B232&lt;日経平均!$D$3),M232,0)</f>
        <v>178.33522745251395</v>
      </c>
      <c r="O232" s="83">
        <f t="shared" si="29"/>
        <v>4301452.8195637343</v>
      </c>
      <c r="P232" s="47" t="str">
        <f t="shared" si="33"/>
        <v/>
      </c>
      <c r="Q232" s="47" t="str">
        <f t="shared" si="34"/>
        <v/>
      </c>
      <c r="R232" s="35"/>
      <c r="S232" s="35"/>
      <c r="T232" s="35"/>
      <c r="U232" s="35"/>
    </row>
    <row r="233" spans="2:21" ht="10" customHeight="1" x14ac:dyDescent="0.55000000000000004">
      <c r="B233" s="87">
        <v>43374</v>
      </c>
      <c r="C233" s="88">
        <v>21920.46</v>
      </c>
      <c r="D233" s="81" t="str">
        <f t="shared" si="30"/>
        <v>2018/10</v>
      </c>
      <c r="E233" s="64">
        <f t="shared" si="36"/>
        <v>10000</v>
      </c>
      <c r="F233" s="67">
        <f t="shared" si="28"/>
        <v>0.45619480613089325</v>
      </c>
      <c r="G233" s="74" t="str">
        <f t="shared" si="31"/>
        <v>2000/01</v>
      </c>
      <c r="H233" s="69" t="str">
        <f t="shared" si="32"/>
        <v>2023/06</v>
      </c>
      <c r="I233" s="84">
        <f>IF(AND(B233&gt;=日経平均!$C$2,B233&lt;日経平均!$D$3),E233,0)</f>
        <v>10000</v>
      </c>
      <c r="J233" s="84">
        <f t="shared" si="35"/>
        <v>2260000</v>
      </c>
      <c r="K233" s="84">
        <f>IF(AND(B233&gt;=日経平均!$C$2,B233&lt;日経平均!$D$3),J233,NA())</f>
        <v>2260000</v>
      </c>
      <c r="L233" s="63">
        <f>IF(AND(B233&gt;=日経平均!$C$2,B233&lt;=日経平均!$D$3),F233,0)</f>
        <v>0.45619480613089325</v>
      </c>
      <c r="M233" s="76">
        <f>L233+M232</f>
        <v>178.79142225864484</v>
      </c>
      <c r="N233" s="95">
        <f>IF(AND(B233&gt;=日経平均!$C$2,B233&lt;日経平均!$D$3),M233,0)</f>
        <v>178.79142225864484</v>
      </c>
      <c r="O233" s="83">
        <f t="shared" si="29"/>
        <v>3919190.2199637336</v>
      </c>
      <c r="P233" s="47" t="str">
        <f t="shared" si="33"/>
        <v/>
      </c>
      <c r="Q233" s="47" t="str">
        <f t="shared" si="34"/>
        <v/>
      </c>
      <c r="R233" s="35"/>
      <c r="S233" s="35"/>
      <c r="T233" s="35"/>
      <c r="U233" s="35"/>
    </row>
    <row r="234" spans="2:21" ht="10" customHeight="1" x14ac:dyDescent="0.55000000000000004">
      <c r="B234" s="87">
        <v>43405</v>
      </c>
      <c r="C234" s="88">
        <v>22351.06</v>
      </c>
      <c r="D234" s="81" t="str">
        <f t="shared" si="30"/>
        <v>2018/11</v>
      </c>
      <c r="E234" s="64">
        <f t="shared" si="36"/>
        <v>10000</v>
      </c>
      <c r="F234" s="67">
        <f t="shared" si="28"/>
        <v>0.44740607380589553</v>
      </c>
      <c r="G234" s="74" t="str">
        <f t="shared" si="31"/>
        <v>2000/01</v>
      </c>
      <c r="H234" s="69" t="str">
        <f t="shared" si="32"/>
        <v>2023/06</v>
      </c>
      <c r="I234" s="84">
        <f>IF(AND(B234&gt;=日経平均!$C$2,B234&lt;日経平均!$D$3),E234,0)</f>
        <v>10000</v>
      </c>
      <c r="J234" s="84">
        <f t="shared" si="35"/>
        <v>2270000</v>
      </c>
      <c r="K234" s="84">
        <f>IF(AND(B234&gt;=日経平均!$C$2,B234&lt;日経平均!$D$3),J234,NA())</f>
        <v>2270000</v>
      </c>
      <c r="L234" s="63">
        <f>IF(AND(B234&gt;=日経平均!$C$2,B234&lt;=日経平均!$D$3),F234,0)</f>
        <v>0.44740607380589553</v>
      </c>
      <c r="M234" s="76">
        <f>IFERROR(L234+M233,"")</f>
        <v>179.23882833245074</v>
      </c>
      <c r="N234" s="95">
        <f>IF(AND(B234&gt;=日経平均!$C$2,B234&lt;日経平均!$D$3),M234,0)</f>
        <v>179.23882833245074</v>
      </c>
      <c r="O234" s="83">
        <f t="shared" si="29"/>
        <v>4006177.8063883064</v>
      </c>
      <c r="P234" s="47" t="str">
        <f t="shared" si="33"/>
        <v/>
      </c>
      <c r="Q234" s="47" t="str">
        <f t="shared" si="34"/>
        <v/>
      </c>
      <c r="R234" s="35"/>
      <c r="S234" s="35"/>
      <c r="T234" s="35"/>
      <c r="U234" s="35"/>
    </row>
    <row r="235" spans="2:21" ht="10" customHeight="1" x14ac:dyDescent="0.55000000000000004">
      <c r="B235" s="87">
        <v>43435</v>
      </c>
      <c r="C235" s="88">
        <v>20014.77</v>
      </c>
      <c r="D235" s="81" t="str">
        <f t="shared" si="30"/>
        <v>2018/12</v>
      </c>
      <c r="E235" s="64">
        <f t="shared" si="36"/>
        <v>10000</v>
      </c>
      <c r="F235" s="67">
        <f t="shared" si="28"/>
        <v>0.49963102248989122</v>
      </c>
      <c r="G235" s="74" t="str">
        <f t="shared" si="31"/>
        <v>2000/01</v>
      </c>
      <c r="H235" s="69" t="str">
        <f t="shared" si="32"/>
        <v>2023/06</v>
      </c>
      <c r="I235" s="84">
        <f>IF(AND(B235&gt;=日経平均!$C$2,B235&lt;日経平均!$D$3),E235,0)</f>
        <v>10000</v>
      </c>
      <c r="J235" s="84">
        <f t="shared" si="35"/>
        <v>2280000</v>
      </c>
      <c r="K235" s="84">
        <f>IF(AND(B235&gt;=日経平均!$C$2,B235&lt;日経平均!$D$3),J235,NA())</f>
        <v>2280000</v>
      </c>
      <c r="L235" s="63">
        <f>IF(AND(B235&gt;=日経平均!$C$2,B235&lt;=日経平均!$D$3),F235,0)</f>
        <v>0.49963102248989122</v>
      </c>
      <c r="M235" s="76">
        <f>L235+M234</f>
        <v>179.73845935494063</v>
      </c>
      <c r="N235" s="95">
        <f>IF(AND(B235&gt;=日経平均!$C$2,B235&lt;日経平均!$D$3),M235,0)</f>
        <v>179.73845935494063</v>
      </c>
      <c r="O235" s="83">
        <f t="shared" si="29"/>
        <v>3597423.9241434853</v>
      </c>
      <c r="P235" s="47" t="str">
        <f t="shared" si="33"/>
        <v/>
      </c>
      <c r="Q235" s="47" t="str">
        <f t="shared" si="34"/>
        <v/>
      </c>
      <c r="R235" s="35"/>
      <c r="S235" s="35"/>
      <c r="T235" s="35"/>
      <c r="U235" s="35"/>
    </row>
    <row r="236" spans="2:21" ht="10" customHeight="1" x14ac:dyDescent="0.55000000000000004">
      <c r="B236" s="87">
        <v>43466</v>
      </c>
      <c r="C236" s="88">
        <v>20773.490000000002</v>
      </c>
      <c r="D236" s="81" t="str">
        <f t="shared" si="30"/>
        <v>2019/1</v>
      </c>
      <c r="E236" s="64">
        <f t="shared" si="36"/>
        <v>10000</v>
      </c>
      <c r="F236" s="67">
        <f t="shared" si="28"/>
        <v>0.48138276235721583</v>
      </c>
      <c r="G236" s="74" t="str">
        <f t="shared" si="31"/>
        <v>2000/01</v>
      </c>
      <c r="H236" s="69" t="str">
        <f t="shared" si="32"/>
        <v>2023/06</v>
      </c>
      <c r="I236" s="84">
        <f>IF(AND(B236&gt;=日経平均!$C$2,B236&lt;日経平均!$D$3),E236,0)</f>
        <v>10000</v>
      </c>
      <c r="J236" s="84">
        <f t="shared" si="35"/>
        <v>2290000</v>
      </c>
      <c r="K236" s="84">
        <f>IF(AND(B236&gt;=日経平均!$C$2,B236&lt;日経平均!$D$3),J236,NA())</f>
        <v>2290000</v>
      </c>
      <c r="L236" s="63">
        <f>IF(AND(B236&gt;=日経平均!$C$2,B236&lt;=日経平均!$D$3),F236,0)</f>
        <v>0.48138276235721583</v>
      </c>
      <c r="M236" s="76">
        <f>IFERROR(L236+M235,"")</f>
        <v>180.21984211729784</v>
      </c>
      <c r="N236" s="95">
        <f>IF(AND(B236&gt;=日経平均!$C$2,B236&lt;日経平均!$D$3),M236,0)</f>
        <v>180.21984211729784</v>
      </c>
      <c r="O236" s="83">
        <f t="shared" si="29"/>
        <v>3743795.0880252658</v>
      </c>
      <c r="P236" s="47" t="str">
        <f t="shared" si="33"/>
        <v/>
      </c>
      <c r="Q236" s="47" t="str">
        <f t="shared" si="34"/>
        <v/>
      </c>
      <c r="R236" s="35"/>
      <c r="S236" s="35"/>
      <c r="T236" s="35"/>
      <c r="U236" s="35"/>
    </row>
    <row r="237" spans="2:21" ht="10" customHeight="1" x14ac:dyDescent="0.55000000000000004">
      <c r="B237" s="87">
        <v>43497</v>
      </c>
      <c r="C237" s="88">
        <v>21385.16</v>
      </c>
      <c r="D237" s="81" t="str">
        <f t="shared" si="30"/>
        <v>2019/2</v>
      </c>
      <c r="E237" s="64">
        <f t="shared" si="36"/>
        <v>10000</v>
      </c>
      <c r="F237" s="67">
        <f t="shared" si="28"/>
        <v>0.46761399026240624</v>
      </c>
      <c r="G237" s="74" t="str">
        <f t="shared" si="31"/>
        <v>2000/01</v>
      </c>
      <c r="H237" s="69" t="str">
        <f t="shared" si="32"/>
        <v>2023/06</v>
      </c>
      <c r="I237" s="84">
        <f>IF(AND(B237&gt;=日経平均!$C$2,B237&lt;日経平均!$D$3),E237,0)</f>
        <v>10000</v>
      </c>
      <c r="J237" s="84">
        <f t="shared" si="35"/>
        <v>2300000</v>
      </c>
      <c r="K237" s="84">
        <f>IF(AND(B237&gt;=日経平均!$C$2,B237&lt;日経平均!$D$3),J237,NA())</f>
        <v>2300000</v>
      </c>
      <c r="L237" s="63">
        <f>IF(AND(B237&gt;=日経平均!$C$2,B237&lt;=日経平均!$D$3),F237,0)</f>
        <v>0.46761399026240624</v>
      </c>
      <c r="M237" s="76">
        <f>L237+M236</f>
        <v>180.68745610756025</v>
      </c>
      <c r="N237" s="95">
        <f>IF(AND(B237&gt;=日経平均!$C$2,B237&lt;日経平均!$D$3),M237,0)</f>
        <v>180.68745610756025</v>
      </c>
      <c r="O237" s="83">
        <f t="shared" si="29"/>
        <v>3864030.1588531532</v>
      </c>
      <c r="P237" s="47" t="str">
        <f t="shared" si="33"/>
        <v/>
      </c>
      <c r="Q237" s="47" t="str">
        <f t="shared" si="34"/>
        <v/>
      </c>
      <c r="R237" s="35"/>
      <c r="S237" s="35"/>
      <c r="T237" s="35"/>
      <c r="U237" s="35"/>
    </row>
    <row r="238" spans="2:21" ht="10" customHeight="1" x14ac:dyDescent="0.55000000000000004">
      <c r="B238" s="87">
        <v>43525</v>
      </c>
      <c r="C238" s="88">
        <v>21205.81</v>
      </c>
      <c r="D238" s="81" t="str">
        <f t="shared" si="30"/>
        <v>2019/3</v>
      </c>
      <c r="E238" s="64">
        <f t="shared" si="36"/>
        <v>10000</v>
      </c>
      <c r="F238" s="67">
        <f t="shared" si="28"/>
        <v>0.47156887664276909</v>
      </c>
      <c r="G238" s="74" t="str">
        <f t="shared" si="31"/>
        <v>2000/01</v>
      </c>
      <c r="H238" s="69" t="str">
        <f t="shared" si="32"/>
        <v>2023/06</v>
      </c>
      <c r="I238" s="84">
        <f>IF(AND(B238&gt;=日経平均!$C$2,B238&lt;日経平均!$D$3),E238,0)</f>
        <v>10000</v>
      </c>
      <c r="J238" s="84">
        <f t="shared" si="35"/>
        <v>2310000</v>
      </c>
      <c r="K238" s="84">
        <f>IF(AND(B238&gt;=日経平均!$C$2,B238&lt;日経平均!$D$3),J238,NA())</f>
        <v>2310000</v>
      </c>
      <c r="L238" s="63">
        <f>IF(AND(B238&gt;=日経平均!$C$2,B238&lt;=日経平均!$D$3),F238,0)</f>
        <v>0.47156887664276909</v>
      </c>
      <c r="M238" s="76">
        <f>L238+M237</f>
        <v>181.15902498420303</v>
      </c>
      <c r="N238" s="95">
        <f>IF(AND(B238&gt;=日経平均!$C$2,B238&lt;日経平均!$D$3),M238,0)</f>
        <v>181.15902498420303</v>
      </c>
      <c r="O238" s="83">
        <f t="shared" si="29"/>
        <v>3841623.8636002624</v>
      </c>
      <c r="P238" s="47" t="str">
        <f t="shared" si="33"/>
        <v/>
      </c>
      <c r="Q238" s="47" t="str">
        <f t="shared" si="34"/>
        <v/>
      </c>
      <c r="R238" s="35"/>
      <c r="S238" s="35"/>
      <c r="T238" s="35"/>
      <c r="U238" s="35"/>
    </row>
    <row r="239" spans="2:21" ht="10" customHeight="1" x14ac:dyDescent="0.55000000000000004">
      <c r="B239" s="87">
        <v>43556</v>
      </c>
      <c r="C239" s="88">
        <v>22258.73</v>
      </c>
      <c r="D239" s="81" t="str">
        <f t="shared" si="30"/>
        <v>2019/4</v>
      </c>
      <c r="E239" s="64">
        <f t="shared" si="36"/>
        <v>10000</v>
      </c>
      <c r="F239" s="67">
        <f t="shared" si="28"/>
        <v>0.44926193003823667</v>
      </c>
      <c r="G239" s="74" t="str">
        <f t="shared" si="31"/>
        <v>2000/01</v>
      </c>
      <c r="H239" s="69" t="str">
        <f t="shared" si="32"/>
        <v>2023/06</v>
      </c>
      <c r="I239" s="84">
        <f>IF(AND(B239&gt;=日経平均!$C$2,B239&lt;日経平均!$D$3),E239,0)</f>
        <v>10000</v>
      </c>
      <c r="J239" s="84">
        <f t="shared" si="35"/>
        <v>2320000</v>
      </c>
      <c r="K239" s="84">
        <f>IF(AND(B239&gt;=日経平均!$C$2,B239&lt;日経平均!$D$3),J239,NA())</f>
        <v>2320000</v>
      </c>
      <c r="L239" s="63">
        <f>IF(AND(B239&gt;=日経平均!$C$2,B239&lt;=日経平均!$D$3),F239,0)</f>
        <v>0.44926193003823667</v>
      </c>
      <c r="M239" s="76">
        <f>IFERROR(L239+M238,"")</f>
        <v>181.60828691424126</v>
      </c>
      <c r="N239" s="95">
        <f>IF(AND(B239&gt;=日経平均!$C$2,B239&lt;日経平均!$D$3),M239,0)</f>
        <v>181.60828691424126</v>
      </c>
      <c r="O239" s="83">
        <f t="shared" si="29"/>
        <v>4042369.8241866292</v>
      </c>
      <c r="P239" s="47" t="str">
        <f t="shared" si="33"/>
        <v/>
      </c>
      <c r="Q239" s="47" t="str">
        <f t="shared" si="34"/>
        <v/>
      </c>
      <c r="R239" s="35"/>
      <c r="S239" s="35"/>
      <c r="T239" s="35"/>
      <c r="U239" s="35"/>
    </row>
    <row r="240" spans="2:21" ht="10" customHeight="1" x14ac:dyDescent="0.55000000000000004">
      <c r="B240" s="87">
        <v>43586</v>
      </c>
      <c r="C240" s="88">
        <v>20601.189999999999</v>
      </c>
      <c r="D240" s="81" t="str">
        <f t="shared" si="30"/>
        <v>2019/5</v>
      </c>
      <c r="E240" s="64">
        <f t="shared" si="36"/>
        <v>10000</v>
      </c>
      <c r="F240" s="67">
        <f t="shared" si="28"/>
        <v>0.48540885259540834</v>
      </c>
      <c r="G240" s="74" t="str">
        <f t="shared" si="31"/>
        <v>2000/01</v>
      </c>
      <c r="H240" s="69" t="str">
        <f t="shared" si="32"/>
        <v>2023/06</v>
      </c>
      <c r="I240" s="84">
        <f>IF(AND(B240&gt;=日経平均!$C$2,B240&lt;日経平均!$D$3),E240,0)</f>
        <v>10000</v>
      </c>
      <c r="J240" s="84">
        <f t="shared" si="35"/>
        <v>2330000</v>
      </c>
      <c r="K240" s="84">
        <f>IF(AND(B240&gt;=日経平均!$C$2,B240&lt;日経平均!$D$3),J240,NA())</f>
        <v>2330000</v>
      </c>
      <c r="L240" s="63">
        <f>IF(AND(B240&gt;=日経平均!$C$2,B240&lt;=日経平均!$D$3),F240,0)</f>
        <v>0.48540885259540834</v>
      </c>
      <c r="M240" s="76">
        <f>L240+M239</f>
        <v>182.09369576683667</v>
      </c>
      <c r="N240" s="95">
        <f>IF(AND(B240&gt;=日経平均!$C$2,B240&lt;日経平均!$D$3),M240,0)</f>
        <v>182.09369576683667</v>
      </c>
      <c r="O240" s="83">
        <f t="shared" si="29"/>
        <v>3751346.8242947976</v>
      </c>
      <c r="P240" s="47" t="str">
        <f t="shared" si="33"/>
        <v/>
      </c>
      <c r="Q240" s="47" t="str">
        <f t="shared" si="34"/>
        <v/>
      </c>
      <c r="R240" s="35"/>
      <c r="S240" s="35"/>
      <c r="T240" s="35"/>
      <c r="U240" s="35"/>
    </row>
    <row r="241" spans="2:21" ht="10" customHeight="1" x14ac:dyDescent="0.55000000000000004">
      <c r="B241" s="87">
        <v>43617</v>
      </c>
      <c r="C241" s="88">
        <v>21275.919999999998</v>
      </c>
      <c r="D241" s="81" t="str">
        <f t="shared" si="30"/>
        <v>2019/6</v>
      </c>
      <c r="E241" s="64">
        <f t="shared" si="36"/>
        <v>10000</v>
      </c>
      <c r="F241" s="67">
        <f t="shared" si="28"/>
        <v>0.47001492767410297</v>
      </c>
      <c r="G241" s="74" t="str">
        <f t="shared" si="31"/>
        <v>2000/01</v>
      </c>
      <c r="H241" s="69" t="str">
        <f t="shared" si="32"/>
        <v>2023/06</v>
      </c>
      <c r="I241" s="84">
        <f>IF(AND(B241&gt;=日経平均!$C$2,B241&lt;日経平均!$D$3),E241,0)</f>
        <v>10000</v>
      </c>
      <c r="J241" s="84">
        <f t="shared" si="35"/>
        <v>2340000</v>
      </c>
      <c r="K241" s="84">
        <f>IF(AND(B241&gt;=日経平均!$C$2,B241&lt;日経平均!$D$3),J241,NA())</f>
        <v>2340000</v>
      </c>
      <c r="L241" s="63">
        <f>IF(AND(B241&gt;=日経平均!$C$2,B241&lt;=日経平均!$D$3),F241,0)</f>
        <v>0.47001492767410297</v>
      </c>
      <c r="M241" s="76">
        <f>IFERROR(L241+M240,"")</f>
        <v>182.56371069451077</v>
      </c>
      <c r="N241" s="95">
        <f>IF(AND(B241&gt;=日経平均!$C$2,B241&lt;日経平均!$D$3),M241,0)</f>
        <v>182.56371069451077</v>
      </c>
      <c r="O241" s="83">
        <f t="shared" si="29"/>
        <v>3884210.9036395554</v>
      </c>
      <c r="P241" s="47" t="str">
        <f t="shared" si="33"/>
        <v/>
      </c>
      <c r="Q241" s="47" t="str">
        <f t="shared" si="34"/>
        <v/>
      </c>
      <c r="R241" s="35"/>
      <c r="S241" s="35"/>
      <c r="T241" s="35"/>
      <c r="U241" s="35"/>
    </row>
    <row r="242" spans="2:21" ht="10" customHeight="1" x14ac:dyDescent="0.55000000000000004">
      <c r="B242" s="87">
        <v>43647</v>
      </c>
      <c r="C242" s="88">
        <v>21521.53</v>
      </c>
      <c r="D242" s="81" t="str">
        <f t="shared" si="30"/>
        <v>2019/7</v>
      </c>
      <c r="E242" s="64">
        <f t="shared" si="36"/>
        <v>10000</v>
      </c>
      <c r="F242" s="67">
        <f t="shared" si="28"/>
        <v>0.46465097973982333</v>
      </c>
      <c r="G242" s="74" t="str">
        <f t="shared" si="31"/>
        <v>2000/01</v>
      </c>
      <c r="H242" s="69" t="str">
        <f t="shared" si="32"/>
        <v>2023/06</v>
      </c>
      <c r="I242" s="84">
        <f>IF(AND(B242&gt;=日経平均!$C$2,B242&lt;日経平均!$D$3),E242,0)</f>
        <v>10000</v>
      </c>
      <c r="J242" s="84">
        <f t="shared" si="35"/>
        <v>2350000</v>
      </c>
      <c r="K242" s="84">
        <f>IF(AND(B242&gt;=日経平均!$C$2,B242&lt;日経平均!$D$3),J242,NA())</f>
        <v>2350000</v>
      </c>
      <c r="L242" s="63">
        <f>IF(AND(B242&gt;=日経平均!$C$2,B242&lt;=日経平均!$D$3),F242,0)</f>
        <v>0.46465097973982333</v>
      </c>
      <c r="M242" s="76">
        <f>L242+M241</f>
        <v>183.02836167425059</v>
      </c>
      <c r="N242" s="95">
        <f>IF(AND(B242&gt;=日経平均!$C$2,B242&lt;日経平均!$D$3),M242,0)</f>
        <v>183.02836167425059</v>
      </c>
      <c r="O242" s="83">
        <f t="shared" si="29"/>
        <v>3939050.3766232342</v>
      </c>
      <c r="P242" s="47" t="str">
        <f t="shared" si="33"/>
        <v/>
      </c>
      <c r="Q242" s="47" t="str">
        <f t="shared" si="34"/>
        <v/>
      </c>
      <c r="R242" s="35"/>
      <c r="S242" s="35"/>
      <c r="T242" s="35"/>
      <c r="U242" s="35"/>
    </row>
    <row r="243" spans="2:21" ht="10" customHeight="1" x14ac:dyDescent="0.55000000000000004">
      <c r="B243" s="87">
        <v>43678</v>
      </c>
      <c r="C243" s="88">
        <v>20704.37</v>
      </c>
      <c r="D243" s="81" t="str">
        <f t="shared" si="30"/>
        <v>2019/8</v>
      </c>
      <c r="E243" s="64">
        <f t="shared" si="36"/>
        <v>10000</v>
      </c>
      <c r="F243" s="67">
        <f t="shared" si="28"/>
        <v>0.48298982292144127</v>
      </c>
      <c r="G243" s="74" t="str">
        <f t="shared" si="31"/>
        <v>2000/01</v>
      </c>
      <c r="H243" s="69" t="str">
        <f t="shared" si="32"/>
        <v>2023/06</v>
      </c>
      <c r="I243" s="84">
        <f>IF(AND(B243&gt;=日経平均!$C$2,B243&lt;日経平均!$D$3),E243,0)</f>
        <v>10000</v>
      </c>
      <c r="J243" s="84">
        <f t="shared" si="35"/>
        <v>2360000</v>
      </c>
      <c r="K243" s="84">
        <f>IF(AND(B243&gt;=日経平均!$C$2,B243&lt;日経平均!$D$3),J243,NA())</f>
        <v>2360000</v>
      </c>
      <c r="L243" s="63">
        <f>IF(AND(B243&gt;=日経平均!$C$2,B243&lt;=日経平均!$D$3),F243,0)</f>
        <v>0.48298982292144127</v>
      </c>
      <c r="M243" s="76">
        <f>IFERROR(L243+M242,"")</f>
        <v>183.51135149717203</v>
      </c>
      <c r="N243" s="95">
        <f>IF(AND(B243&gt;=日経平均!$C$2,B243&lt;日経平均!$D$3),M243,0)</f>
        <v>183.51135149717203</v>
      </c>
      <c r="O243" s="83">
        <f t="shared" si="29"/>
        <v>3799486.9205975034</v>
      </c>
      <c r="P243" s="47" t="str">
        <f t="shared" si="33"/>
        <v/>
      </c>
      <c r="Q243" s="47" t="str">
        <f t="shared" si="34"/>
        <v/>
      </c>
      <c r="R243" s="35"/>
      <c r="S243" s="35"/>
      <c r="T243" s="35"/>
      <c r="U243" s="35"/>
    </row>
    <row r="244" spans="2:21" ht="10" customHeight="1" x14ac:dyDescent="0.55000000000000004">
      <c r="B244" s="87">
        <v>43709</v>
      </c>
      <c r="C244" s="88">
        <v>21755.84</v>
      </c>
      <c r="D244" s="81" t="str">
        <f t="shared" si="30"/>
        <v>2019/9</v>
      </c>
      <c r="E244" s="64">
        <f t="shared" si="36"/>
        <v>10000</v>
      </c>
      <c r="F244" s="67">
        <f t="shared" si="28"/>
        <v>0.45964669716269285</v>
      </c>
      <c r="G244" s="74" t="str">
        <f t="shared" si="31"/>
        <v>2000/01</v>
      </c>
      <c r="H244" s="69" t="str">
        <f t="shared" si="32"/>
        <v>2023/06</v>
      </c>
      <c r="I244" s="84">
        <f>IF(AND(B244&gt;=日経平均!$C$2,B244&lt;日経平均!$D$3),E244,0)</f>
        <v>10000</v>
      </c>
      <c r="J244" s="84">
        <f t="shared" si="35"/>
        <v>2370000</v>
      </c>
      <c r="K244" s="84">
        <f>IF(AND(B244&gt;=日経平均!$C$2,B244&lt;日経平均!$D$3),J244,NA())</f>
        <v>2370000</v>
      </c>
      <c r="L244" s="63">
        <f>IF(AND(B244&gt;=日経平均!$C$2,B244&lt;=日経平均!$D$3),F244,0)</f>
        <v>0.45964669716269285</v>
      </c>
      <c r="M244" s="76">
        <f>L244+M243</f>
        <v>183.97099819433473</v>
      </c>
      <c r="N244" s="95">
        <f>IF(AND(B244&gt;=日経平均!$C$2,B244&lt;日経平均!$D$3),M244,0)</f>
        <v>183.97099819433473</v>
      </c>
      <c r="O244" s="83">
        <f t="shared" si="29"/>
        <v>4002443.6013562353</v>
      </c>
      <c r="P244" s="47" t="str">
        <f t="shared" si="33"/>
        <v/>
      </c>
      <c r="Q244" s="47" t="str">
        <f t="shared" si="34"/>
        <v/>
      </c>
      <c r="R244" s="35"/>
      <c r="S244" s="35"/>
      <c r="T244" s="35"/>
      <c r="U244" s="35"/>
    </row>
    <row r="245" spans="2:21" ht="10" customHeight="1" x14ac:dyDescent="0.55000000000000004">
      <c r="B245" s="87">
        <v>43739</v>
      </c>
      <c r="C245" s="88">
        <v>22927.040000000001</v>
      </c>
      <c r="D245" s="81" t="str">
        <f t="shared" si="30"/>
        <v>2019/10</v>
      </c>
      <c r="E245" s="64">
        <f t="shared" si="36"/>
        <v>10000</v>
      </c>
      <c r="F245" s="67">
        <f t="shared" si="28"/>
        <v>0.43616620374893572</v>
      </c>
      <c r="G245" s="74" t="str">
        <f t="shared" si="31"/>
        <v>2000/01</v>
      </c>
      <c r="H245" s="69" t="str">
        <f t="shared" si="32"/>
        <v>2023/06</v>
      </c>
      <c r="I245" s="84">
        <f>IF(AND(B245&gt;=日経平均!$C$2,B245&lt;日経平均!$D$3),E245,0)</f>
        <v>10000</v>
      </c>
      <c r="J245" s="84">
        <f t="shared" si="35"/>
        <v>2380000</v>
      </c>
      <c r="K245" s="84">
        <f>IF(AND(B245&gt;=日経平均!$C$2,B245&lt;日経平均!$D$3),J245,NA())</f>
        <v>2380000</v>
      </c>
      <c r="L245" s="63">
        <f>IF(AND(B245&gt;=日経平均!$C$2,B245&lt;=日経平均!$D$3),F245,0)</f>
        <v>0.43616620374893572</v>
      </c>
      <c r="M245" s="76">
        <f>IFERROR(L245+M244,"")</f>
        <v>184.40716439808367</v>
      </c>
      <c r="N245" s="95">
        <f>IF(AND(B245&gt;=日経平均!$C$2,B245&lt;日経平均!$D$3),M245,0)</f>
        <v>184.40716439808367</v>
      </c>
      <c r="O245" s="83">
        <f t="shared" si="29"/>
        <v>4227910.4344414407</v>
      </c>
      <c r="P245" s="47" t="str">
        <f t="shared" si="33"/>
        <v/>
      </c>
      <c r="Q245" s="47" t="str">
        <f t="shared" si="34"/>
        <v/>
      </c>
      <c r="R245" s="35"/>
      <c r="S245" s="35"/>
      <c r="T245" s="35"/>
      <c r="U245" s="35"/>
    </row>
    <row r="246" spans="2:21" ht="10" customHeight="1" x14ac:dyDescent="0.55000000000000004">
      <c r="B246" s="87">
        <v>43770</v>
      </c>
      <c r="C246" s="88">
        <v>23293.91</v>
      </c>
      <c r="D246" s="81" t="str">
        <f t="shared" si="30"/>
        <v>2019/11</v>
      </c>
      <c r="E246" s="64">
        <f t="shared" si="36"/>
        <v>10000</v>
      </c>
      <c r="F246" s="67">
        <f t="shared" si="28"/>
        <v>0.42929675610492185</v>
      </c>
      <c r="G246" s="74" t="str">
        <f t="shared" si="31"/>
        <v>2000/01</v>
      </c>
      <c r="H246" s="69" t="str">
        <f t="shared" si="32"/>
        <v>2023/06</v>
      </c>
      <c r="I246" s="84">
        <f>IF(AND(B246&gt;=日経平均!$C$2,B246&lt;日経平均!$D$3),E246,0)</f>
        <v>10000</v>
      </c>
      <c r="J246" s="84">
        <f t="shared" si="35"/>
        <v>2390000</v>
      </c>
      <c r="K246" s="84">
        <f>IF(AND(B246&gt;=日経平均!$C$2,B246&lt;日経平均!$D$3),J246,NA())</f>
        <v>2390000</v>
      </c>
      <c r="L246" s="63">
        <f>IF(AND(B246&gt;=日経平均!$C$2,B246&lt;=日経平均!$D$3),F246,0)</f>
        <v>0.42929675610492185</v>
      </c>
      <c r="M246" s="76">
        <f>L246+M245</f>
        <v>184.83646115418858</v>
      </c>
      <c r="N246" s="95">
        <f>IF(AND(B246&gt;=日経平均!$C$2,B246&lt;日経平均!$D$3),M246,0)</f>
        <v>184.83646115418858</v>
      </c>
      <c r="O246" s="83">
        <f t="shared" si="29"/>
        <v>4305563.8908441653</v>
      </c>
      <c r="P246" s="47" t="str">
        <f t="shared" si="33"/>
        <v/>
      </c>
      <c r="Q246" s="47" t="str">
        <f t="shared" si="34"/>
        <v/>
      </c>
      <c r="R246" s="35"/>
      <c r="S246" s="35"/>
      <c r="T246" s="35"/>
      <c r="U246" s="35"/>
    </row>
    <row r="247" spans="2:21" ht="10" customHeight="1" x14ac:dyDescent="0.55000000000000004">
      <c r="B247" s="87">
        <v>43800</v>
      </c>
      <c r="C247" s="88">
        <v>23656.62</v>
      </c>
      <c r="D247" s="81" t="str">
        <f t="shared" si="30"/>
        <v>2019/12</v>
      </c>
      <c r="E247" s="64">
        <f t="shared" si="36"/>
        <v>10000</v>
      </c>
      <c r="F247" s="67">
        <f t="shared" si="28"/>
        <v>0.422714656616203</v>
      </c>
      <c r="G247" s="74" t="str">
        <f t="shared" si="31"/>
        <v>2000/01</v>
      </c>
      <c r="H247" s="69" t="str">
        <f t="shared" si="32"/>
        <v>2023/06</v>
      </c>
      <c r="I247" s="84">
        <f>IF(AND(B247&gt;=日経平均!$C$2,B247&lt;日経平均!$D$3),E247,0)</f>
        <v>10000</v>
      </c>
      <c r="J247" s="84">
        <f t="shared" si="35"/>
        <v>2400000</v>
      </c>
      <c r="K247" s="84">
        <f>IF(AND(B247&gt;=日経平均!$C$2,B247&lt;日経平均!$D$3),J247,NA())</f>
        <v>2400000</v>
      </c>
      <c r="L247" s="63">
        <f>IF(AND(B247&gt;=日経平均!$C$2,B247&lt;=日経平均!$D$3),F247,0)</f>
        <v>0.422714656616203</v>
      </c>
      <c r="M247" s="76">
        <f>IFERROR(L247+M246,"")</f>
        <v>185.25917581080478</v>
      </c>
      <c r="N247" s="95">
        <f>IF(AND(B247&gt;=日経平均!$C$2,B247&lt;日経平均!$D$3),M247,0)</f>
        <v>185.25917581080478</v>
      </c>
      <c r="O247" s="83">
        <f t="shared" si="29"/>
        <v>4382605.9236694006</v>
      </c>
      <c r="P247" s="47" t="str">
        <f t="shared" si="33"/>
        <v/>
      </c>
      <c r="Q247" s="47" t="str">
        <f t="shared" si="34"/>
        <v/>
      </c>
      <c r="R247" s="35"/>
      <c r="S247" s="35"/>
      <c r="T247" s="35"/>
      <c r="U247" s="35"/>
    </row>
    <row r="248" spans="2:21" ht="10" customHeight="1" x14ac:dyDescent="0.55000000000000004">
      <c r="B248" s="87">
        <v>43831</v>
      </c>
      <c r="C248" s="88">
        <v>23205.18</v>
      </c>
      <c r="D248" s="81" t="str">
        <f t="shared" si="30"/>
        <v>2020/1</v>
      </c>
      <c r="E248" s="64">
        <f t="shared" si="36"/>
        <v>10000</v>
      </c>
      <c r="F248" s="67">
        <f t="shared" si="28"/>
        <v>0.43093826464608331</v>
      </c>
      <c r="G248" s="74" t="str">
        <f t="shared" si="31"/>
        <v>2000/01</v>
      </c>
      <c r="H248" s="69" t="str">
        <f t="shared" si="32"/>
        <v>2023/06</v>
      </c>
      <c r="I248" s="84">
        <f>IF(AND(B248&gt;=日経平均!$C$2,B248&lt;日経平均!$D$3),E248,0)</f>
        <v>10000</v>
      </c>
      <c r="J248" s="84">
        <f t="shared" si="35"/>
        <v>2410000</v>
      </c>
      <c r="K248" s="84">
        <f>IF(AND(B248&gt;=日経平均!$C$2,B248&lt;日経平均!$D$3),J248,NA())</f>
        <v>2410000</v>
      </c>
      <c r="L248" s="63">
        <f>IF(AND(B248&gt;=日経平均!$C$2,B248&lt;=日経平均!$D$3),F248,0)</f>
        <v>0.43093826464608331</v>
      </c>
      <c r="M248" s="76">
        <f>L248+M247</f>
        <v>185.69011407545085</v>
      </c>
      <c r="N248" s="95">
        <f>IF(AND(B248&gt;=日経平均!$C$2,B248&lt;日経平均!$D$3),M248,0)</f>
        <v>185.69011407545085</v>
      </c>
      <c r="O248" s="83">
        <f t="shared" si="29"/>
        <v>4308972.5213413704</v>
      </c>
      <c r="P248" s="47" t="str">
        <f t="shared" si="33"/>
        <v/>
      </c>
      <c r="Q248" s="47" t="str">
        <f t="shared" si="34"/>
        <v/>
      </c>
      <c r="R248" s="35"/>
      <c r="S248" s="35"/>
      <c r="T248" s="35"/>
      <c r="U248" s="35"/>
    </row>
    <row r="249" spans="2:21" ht="10" customHeight="1" x14ac:dyDescent="0.55000000000000004">
      <c r="B249" s="87">
        <v>43862</v>
      </c>
      <c r="C249" s="88">
        <v>21142.959999999999</v>
      </c>
      <c r="D249" s="81" t="str">
        <f t="shared" si="30"/>
        <v>2020/2</v>
      </c>
      <c r="E249" s="64">
        <f t="shared" si="36"/>
        <v>10000</v>
      </c>
      <c r="F249" s="67">
        <f t="shared" si="28"/>
        <v>0.4729706720345685</v>
      </c>
      <c r="G249" s="74" t="str">
        <f t="shared" si="31"/>
        <v>2000/01</v>
      </c>
      <c r="H249" s="69" t="str">
        <f t="shared" si="32"/>
        <v>2023/06</v>
      </c>
      <c r="I249" s="84">
        <f>IF(AND(B249&gt;=日経平均!$C$2,B249&lt;日経平均!$D$3),E249,0)</f>
        <v>10000</v>
      </c>
      <c r="J249" s="84">
        <f t="shared" si="35"/>
        <v>2420000</v>
      </c>
      <c r="K249" s="84">
        <f>IF(AND(B249&gt;=日経平均!$C$2,B249&lt;日経平均!$D$3),J249,NA())</f>
        <v>2420000</v>
      </c>
      <c r="L249" s="63">
        <f>IF(AND(B249&gt;=日経平均!$C$2,B249&lt;=日経平均!$D$3),F249,0)</f>
        <v>0.4729706720345685</v>
      </c>
      <c r="M249" s="76">
        <f>L249+M248</f>
        <v>186.16308474748541</v>
      </c>
      <c r="N249" s="95">
        <f>IF(AND(B249&gt;=日経平均!$C$2,B249&lt;日経平均!$D$3),M249,0)</f>
        <v>186.16308474748541</v>
      </c>
      <c r="O249" s="83">
        <f t="shared" si="29"/>
        <v>3936038.6542926938</v>
      </c>
      <c r="P249" s="47" t="str">
        <f t="shared" si="33"/>
        <v/>
      </c>
      <c r="Q249" s="47" t="str">
        <f t="shared" si="34"/>
        <v/>
      </c>
      <c r="R249" s="35"/>
      <c r="S249" s="35"/>
      <c r="T249" s="35"/>
      <c r="U249" s="35"/>
    </row>
    <row r="250" spans="2:21" ht="10" customHeight="1" x14ac:dyDescent="0.55000000000000004">
      <c r="B250" s="87">
        <v>43891</v>
      </c>
      <c r="C250" s="88">
        <v>18917.009999999998</v>
      </c>
      <c r="D250" s="81" t="str">
        <f t="shared" si="30"/>
        <v>2020/3</v>
      </c>
      <c r="E250" s="64">
        <f t="shared" si="36"/>
        <v>10000</v>
      </c>
      <c r="F250" s="67">
        <f t="shared" si="28"/>
        <v>0.52862476681039983</v>
      </c>
      <c r="G250" s="74" t="str">
        <f t="shared" si="31"/>
        <v>2000/01</v>
      </c>
      <c r="H250" s="69" t="str">
        <f t="shared" si="32"/>
        <v>2023/06</v>
      </c>
      <c r="I250" s="84">
        <f>IF(AND(B250&gt;=日経平均!$C$2,B250&lt;日経平均!$D$3),E250,0)</f>
        <v>10000</v>
      </c>
      <c r="J250" s="84">
        <f t="shared" si="35"/>
        <v>2430000</v>
      </c>
      <c r="K250" s="84">
        <f>IF(AND(B250&gt;=日経平均!$C$2,B250&lt;日経平均!$D$3),J250,NA())</f>
        <v>2430000</v>
      </c>
      <c r="L250" s="63">
        <f>IF(AND(B250&gt;=日経平均!$C$2,B250&lt;=日経平均!$D$3),F250,0)</f>
        <v>0.52862476681039983</v>
      </c>
      <c r="M250" s="76">
        <f>IFERROR(L250+M249,"")</f>
        <v>186.69170951429581</v>
      </c>
      <c r="N250" s="95">
        <f>IF(AND(B250&gt;=日経平均!$C$2,B250&lt;日経平均!$D$3),M250,0)</f>
        <v>186.69170951429581</v>
      </c>
      <c r="O250" s="83">
        <f t="shared" si="29"/>
        <v>3531648.9357990287</v>
      </c>
      <c r="P250" s="47" t="str">
        <f t="shared" si="33"/>
        <v/>
      </c>
      <c r="Q250" s="47" t="str">
        <f t="shared" si="34"/>
        <v/>
      </c>
      <c r="R250" s="35"/>
      <c r="S250" s="35"/>
      <c r="T250" s="35"/>
      <c r="U250" s="35"/>
    </row>
    <row r="251" spans="2:21" ht="10" customHeight="1" x14ac:dyDescent="0.55000000000000004">
      <c r="B251" s="87">
        <v>43922</v>
      </c>
      <c r="C251" s="88">
        <v>20193.689999999999</v>
      </c>
      <c r="D251" s="81" t="str">
        <f t="shared" si="30"/>
        <v>2020/4</v>
      </c>
      <c r="E251" s="64">
        <f t="shared" si="36"/>
        <v>10000</v>
      </c>
      <c r="F251" s="67">
        <f t="shared" si="28"/>
        <v>0.49520419497377649</v>
      </c>
      <c r="G251" s="74" t="str">
        <f t="shared" si="31"/>
        <v>2000/01</v>
      </c>
      <c r="H251" s="69" t="str">
        <f t="shared" si="32"/>
        <v>2023/06</v>
      </c>
      <c r="I251" s="84">
        <f>IF(AND(B251&gt;=日経平均!$C$2,B251&lt;日経平均!$D$3),E251,0)</f>
        <v>10000</v>
      </c>
      <c r="J251" s="84">
        <f t="shared" si="35"/>
        <v>2440000</v>
      </c>
      <c r="K251" s="84">
        <f>IF(AND(B251&gt;=日経平均!$C$2,B251&lt;日経平均!$D$3),J251,NA())</f>
        <v>2440000</v>
      </c>
      <c r="L251" s="63">
        <f>IF(AND(B251&gt;=日経平均!$C$2,B251&lt;=日経平均!$D$3),F251,0)</f>
        <v>0.49520419497377649</v>
      </c>
      <c r="M251" s="76">
        <f>L251+M250</f>
        <v>187.18691370926959</v>
      </c>
      <c r="N251" s="95">
        <f>IF(AND(B251&gt;=日経平均!$C$2,B251&lt;日経平均!$D$3),M251,0)</f>
        <v>187.18691370926959</v>
      </c>
      <c r="O251" s="83">
        <f t="shared" si="29"/>
        <v>3779994.50750174</v>
      </c>
      <c r="P251" s="47" t="str">
        <f t="shared" si="33"/>
        <v/>
      </c>
      <c r="Q251" s="47" t="str">
        <f t="shared" si="34"/>
        <v/>
      </c>
      <c r="R251" s="35"/>
      <c r="S251" s="35"/>
      <c r="T251" s="35"/>
      <c r="U251" s="35"/>
    </row>
    <row r="252" spans="2:21" ht="10" customHeight="1" x14ac:dyDescent="0.55000000000000004">
      <c r="B252" s="87">
        <v>43952</v>
      </c>
      <c r="C252" s="88">
        <v>21877.89</v>
      </c>
      <c r="D252" s="81" t="str">
        <f t="shared" si="30"/>
        <v>2020/5</v>
      </c>
      <c r="E252" s="64">
        <f t="shared" si="36"/>
        <v>10000</v>
      </c>
      <c r="F252" s="67">
        <f t="shared" si="28"/>
        <v>0.45708247001881808</v>
      </c>
      <c r="G252" s="74" t="str">
        <f t="shared" si="31"/>
        <v>2000/01</v>
      </c>
      <c r="H252" s="69" t="str">
        <f t="shared" si="32"/>
        <v>2023/06</v>
      </c>
      <c r="I252" s="84">
        <f>IF(AND(B252&gt;=日経平均!$C$2,B252&lt;日経平均!$D$3),E252,0)</f>
        <v>10000</v>
      </c>
      <c r="J252" s="84">
        <f t="shared" si="35"/>
        <v>2450000</v>
      </c>
      <c r="K252" s="84">
        <f>IF(AND(B252&gt;=日経平均!$C$2,B252&lt;日経平均!$D$3),J252,NA())</f>
        <v>2450000</v>
      </c>
      <c r="L252" s="63">
        <f>IF(AND(B252&gt;=日経平均!$C$2,B252&lt;=日経平均!$D$3),F252,0)</f>
        <v>0.45708247001881808</v>
      </c>
      <c r="M252" s="76">
        <f>IFERROR(L252+M251,"")</f>
        <v>187.64399617928839</v>
      </c>
      <c r="N252" s="95">
        <f>IF(AND(B252&gt;=日経平均!$C$2,B252&lt;日経平均!$D$3),M252,0)</f>
        <v>187.64399617928839</v>
      </c>
      <c r="O252" s="83">
        <f t="shared" si="29"/>
        <v>4105254.7075708918</v>
      </c>
      <c r="P252" s="47" t="str">
        <f t="shared" si="33"/>
        <v/>
      </c>
      <c r="Q252" s="47" t="str">
        <f>IF(D252=$Q$6,C252,"")</f>
        <v/>
      </c>
      <c r="R252" s="35"/>
      <c r="S252" s="35"/>
      <c r="T252" s="35"/>
      <c r="U252" s="35"/>
    </row>
    <row r="253" spans="2:21" ht="10" customHeight="1" x14ac:dyDescent="0.55000000000000004">
      <c r="B253" s="87">
        <v>43983</v>
      </c>
      <c r="C253" s="88">
        <v>22288.14</v>
      </c>
      <c r="D253" s="81" t="str">
        <f t="shared" si="30"/>
        <v>2020/6</v>
      </c>
      <c r="E253" s="64">
        <f t="shared" si="36"/>
        <v>10000</v>
      </c>
      <c r="F253" s="67">
        <f t="shared" si="28"/>
        <v>0.44866911281066973</v>
      </c>
      <c r="G253" s="74" t="str">
        <f t="shared" si="31"/>
        <v>2000/01</v>
      </c>
      <c r="H253" s="69" t="str">
        <f t="shared" si="32"/>
        <v>2023/06</v>
      </c>
      <c r="I253" s="84">
        <f>IF(AND(B253&gt;=日経平均!$C$2,B253&lt;日経平均!$D$3),E253,0)</f>
        <v>10000</v>
      </c>
      <c r="J253" s="84">
        <f t="shared" si="35"/>
        <v>2460000</v>
      </c>
      <c r="K253" s="84">
        <f>IF(AND(B253&gt;=日経平均!$C$2,B253&lt;日経平均!$D$3),J253,NA())</f>
        <v>2460000</v>
      </c>
      <c r="L253" s="63">
        <f>IF(AND(B253&gt;=日経平均!$C$2,B253&lt;=日経平均!$D$3),F253,0)</f>
        <v>0.44866911281066973</v>
      </c>
      <c r="M253" s="76">
        <f>L253+M252</f>
        <v>188.09266529209907</v>
      </c>
      <c r="N253" s="95">
        <f>IF(AND(B253&gt;=日経平均!$C$2,B253&lt;日経平均!$D$3),M253,0)</f>
        <v>188.09266529209907</v>
      </c>
      <c r="O253" s="83">
        <f t="shared" si="29"/>
        <v>4192235.6570034451</v>
      </c>
      <c r="P253" s="47" t="str">
        <f t="shared" si="33"/>
        <v/>
      </c>
      <c r="Q253" s="47" t="str">
        <f t="shared" ref="Q253:Q301" si="37">IF(D253=$Q$6,C253,"")</f>
        <v/>
      </c>
      <c r="R253" s="35"/>
      <c r="S253" s="35"/>
      <c r="T253" s="35"/>
      <c r="U253" s="35"/>
    </row>
    <row r="254" spans="2:21" ht="10" customHeight="1" x14ac:dyDescent="0.55000000000000004">
      <c r="B254" s="87">
        <v>44013</v>
      </c>
      <c r="C254" s="88">
        <v>21710</v>
      </c>
      <c r="D254" s="81" t="str">
        <f t="shared" si="30"/>
        <v>2020/7</v>
      </c>
      <c r="E254" s="64">
        <f t="shared" si="36"/>
        <v>10000</v>
      </c>
      <c r="F254" s="67">
        <f t="shared" si="28"/>
        <v>0.46061722708429298</v>
      </c>
      <c r="G254" s="74" t="str">
        <f t="shared" si="31"/>
        <v>2000/01</v>
      </c>
      <c r="H254" s="69" t="str">
        <f t="shared" si="32"/>
        <v>2023/06</v>
      </c>
      <c r="I254" s="84">
        <f>IF(AND(B254&gt;=日経平均!$C$2,B254&lt;日経平均!$D$3),E254,0)</f>
        <v>10000</v>
      </c>
      <c r="J254" s="84">
        <f t="shared" si="35"/>
        <v>2470000</v>
      </c>
      <c r="K254" s="84">
        <f>IF(AND(B254&gt;=日経平均!$C$2,B254&lt;日経平均!$D$3),J254,NA())</f>
        <v>2470000</v>
      </c>
      <c r="L254" s="63">
        <f>IF(AND(B254&gt;=日経平均!$C$2,B254&lt;=日経平均!$D$3),F254,0)</f>
        <v>0.46061722708429298</v>
      </c>
      <c r="M254" s="76">
        <f>IFERROR(L254+M253,"")</f>
        <v>188.55328251918337</v>
      </c>
      <c r="N254" s="95">
        <f>IF(AND(B254&gt;=日経平均!$C$2,B254&lt;日経平均!$D$3),M254,0)</f>
        <v>188.55328251918337</v>
      </c>
      <c r="O254" s="83">
        <f t="shared" si="29"/>
        <v>4093491.7634914708</v>
      </c>
      <c r="P254" s="47" t="str">
        <f t="shared" si="33"/>
        <v/>
      </c>
      <c r="Q254" s="47" t="str">
        <f t="shared" si="37"/>
        <v/>
      </c>
      <c r="R254" s="35"/>
      <c r="S254" s="35"/>
      <c r="T254" s="35"/>
      <c r="U254" s="35"/>
    </row>
    <row r="255" spans="2:21" ht="10" customHeight="1" x14ac:dyDescent="0.55000000000000004">
      <c r="B255" s="87">
        <v>44044</v>
      </c>
      <c r="C255" s="88">
        <v>23139.759999999998</v>
      </c>
      <c r="D255" s="81" t="str">
        <f t="shared" si="30"/>
        <v>2020/8</v>
      </c>
      <c r="E255" s="64">
        <f t="shared" si="36"/>
        <v>10000</v>
      </c>
      <c r="F255" s="67">
        <f t="shared" si="28"/>
        <v>0.43215659972272835</v>
      </c>
      <c r="G255" s="74" t="str">
        <f t="shared" si="31"/>
        <v>2000/01</v>
      </c>
      <c r="H255" s="69" t="str">
        <f t="shared" si="32"/>
        <v>2023/06</v>
      </c>
      <c r="I255" s="84">
        <f>IF(AND(B255&gt;=日経平均!$C$2,B255&lt;日経平均!$D$3),E255,0)</f>
        <v>10000</v>
      </c>
      <c r="J255" s="84">
        <f t="shared" si="35"/>
        <v>2480000</v>
      </c>
      <c r="K255" s="84">
        <f>IF(AND(B255&gt;=日経平均!$C$2,B255&lt;日経平均!$D$3),J255,NA())</f>
        <v>2480000</v>
      </c>
      <c r="L255" s="63">
        <f>IF(AND(B255&gt;=日経平均!$C$2,B255&lt;=日経平均!$D$3),F255,0)</f>
        <v>0.43215659972272835</v>
      </c>
      <c r="M255" s="76">
        <f>L255+M254</f>
        <v>188.9854391189061</v>
      </c>
      <c r="N255" s="95">
        <f>IF(AND(B255&gt;=日経平均!$C$2,B255&lt;日経平均!$D$3),M255,0)</f>
        <v>188.9854391189061</v>
      </c>
      <c r="O255" s="83">
        <f t="shared" si="29"/>
        <v>4373077.704706098</v>
      </c>
      <c r="P255" s="47" t="str">
        <f t="shared" si="33"/>
        <v/>
      </c>
      <c r="Q255" s="47" t="str">
        <f t="shared" si="37"/>
        <v/>
      </c>
      <c r="R255" s="35"/>
      <c r="S255" s="35"/>
      <c r="T255" s="35"/>
      <c r="U255" s="35"/>
    </row>
    <row r="256" spans="2:21" ht="10" customHeight="1" x14ac:dyDescent="0.55000000000000004">
      <c r="B256" s="87">
        <v>44075</v>
      </c>
      <c r="C256" s="88">
        <v>23185.119999999999</v>
      </c>
      <c r="D256" s="81" t="str">
        <f t="shared" si="30"/>
        <v>2020/9</v>
      </c>
      <c r="E256" s="64">
        <f t="shared" si="36"/>
        <v>10000</v>
      </c>
      <c r="F256" s="67">
        <f t="shared" si="28"/>
        <v>0.43131111678524847</v>
      </c>
      <c r="G256" s="74" t="str">
        <f t="shared" si="31"/>
        <v>2000/01</v>
      </c>
      <c r="H256" s="69" t="str">
        <f t="shared" si="32"/>
        <v>2023/06</v>
      </c>
      <c r="I256" s="84">
        <f>IF(AND(B256&gt;=日経平均!$C$2,B256&lt;日経平均!$D$3),E256,0)</f>
        <v>10000</v>
      </c>
      <c r="J256" s="84">
        <f t="shared" si="35"/>
        <v>2490000</v>
      </c>
      <c r="K256" s="84">
        <f>IF(AND(B256&gt;=日経平均!$C$2,B256&lt;日経平均!$D$3),J256,NA())</f>
        <v>2490000</v>
      </c>
      <c r="L256" s="63">
        <f>IF(AND(B256&gt;=日経平均!$C$2,B256&lt;=日経平均!$D$3),F256,0)</f>
        <v>0.43131111678524847</v>
      </c>
      <c r="M256" s="76">
        <f>IFERROR(L256+M255,"")</f>
        <v>189.41675023569135</v>
      </c>
      <c r="N256" s="95">
        <f>IF(AND(B256&gt;=日経平均!$C$2,B256&lt;日経平均!$D$3),M256,0)</f>
        <v>189.41675023569135</v>
      </c>
      <c r="O256" s="83">
        <f t="shared" si="29"/>
        <v>4391650.0842245324</v>
      </c>
      <c r="P256" s="47" t="str">
        <f t="shared" si="33"/>
        <v/>
      </c>
      <c r="Q256" s="47" t="str">
        <f t="shared" si="37"/>
        <v/>
      </c>
      <c r="R256" s="35"/>
      <c r="S256" s="35"/>
      <c r="T256" s="35"/>
      <c r="U256" s="35"/>
    </row>
    <row r="257" spans="2:21" ht="10" customHeight="1" x14ac:dyDescent="0.55000000000000004">
      <c r="B257" s="87">
        <v>44105</v>
      </c>
      <c r="C257" s="88">
        <v>22977.13</v>
      </c>
      <c r="D257" s="81" t="str">
        <f t="shared" si="30"/>
        <v>2020/10</v>
      </c>
      <c r="E257" s="64">
        <f t="shared" si="36"/>
        <v>10000</v>
      </c>
      <c r="F257" s="67">
        <f t="shared" si="28"/>
        <v>0.43521536414687123</v>
      </c>
      <c r="G257" s="74" t="str">
        <f t="shared" si="31"/>
        <v>2000/01</v>
      </c>
      <c r="H257" s="69" t="str">
        <f t="shared" si="32"/>
        <v>2023/06</v>
      </c>
      <c r="I257" s="84">
        <f>IF(AND(B257&gt;=日経平均!$C$2,B257&lt;日経平均!$D$3),E257,0)</f>
        <v>10000</v>
      </c>
      <c r="J257" s="84">
        <f t="shared" si="35"/>
        <v>2500000</v>
      </c>
      <c r="K257" s="84">
        <f>IF(AND(B257&gt;=日経平均!$C$2,B257&lt;日経平均!$D$3),J257,NA())</f>
        <v>2500000</v>
      </c>
      <c r="L257" s="63">
        <f>IF(AND(B257&gt;=日経平均!$C$2,B257&lt;=日経平均!$D$3),F257,0)</f>
        <v>0.43521536414687123</v>
      </c>
      <c r="M257" s="76">
        <f>L257+M256</f>
        <v>189.85196559983822</v>
      </c>
      <c r="N257" s="95">
        <f>IF(AND(B257&gt;=日経平均!$C$2,B257&lt;日経平均!$D$3),M257,0)</f>
        <v>189.85196559983822</v>
      </c>
      <c r="O257" s="83">
        <f t="shared" si="29"/>
        <v>4362253.2943430115</v>
      </c>
      <c r="P257" s="47" t="str">
        <f t="shared" si="33"/>
        <v/>
      </c>
      <c r="Q257" s="47" t="str">
        <f t="shared" si="37"/>
        <v/>
      </c>
      <c r="R257" s="35"/>
      <c r="S257" s="35"/>
      <c r="T257" s="35"/>
      <c r="U257" s="35"/>
    </row>
    <row r="258" spans="2:21" ht="10" customHeight="1" x14ac:dyDescent="0.55000000000000004">
      <c r="B258" s="87">
        <v>44136</v>
      </c>
      <c r="C258" s="88">
        <v>26433.62</v>
      </c>
      <c r="D258" s="81" t="str">
        <f t="shared" si="30"/>
        <v>2020/11</v>
      </c>
      <c r="E258" s="64">
        <f t="shared" si="36"/>
        <v>10000</v>
      </c>
      <c r="F258" s="67">
        <f t="shared" si="28"/>
        <v>0.37830611168655676</v>
      </c>
      <c r="G258" s="74" t="str">
        <f t="shared" si="31"/>
        <v>2000/01</v>
      </c>
      <c r="H258" s="69" t="str">
        <f t="shared" si="32"/>
        <v>2023/06</v>
      </c>
      <c r="I258" s="84">
        <f>IF(AND(B258&gt;=日経平均!$C$2,B258&lt;日経平均!$D$3),E258,0)</f>
        <v>10000</v>
      </c>
      <c r="J258" s="84">
        <f t="shared" si="35"/>
        <v>2510000</v>
      </c>
      <c r="K258" s="84">
        <f>IF(AND(B258&gt;=日経平均!$C$2,B258&lt;日経平均!$D$3),J258,NA())</f>
        <v>2510000</v>
      </c>
      <c r="L258" s="63">
        <f>IF(AND(B258&gt;=日経平均!$C$2,B258&lt;=日経平均!$D$3),F258,0)</f>
        <v>0.37830611168655676</v>
      </c>
      <c r="M258" s="76">
        <f>IFERROR(L258+M257,"")</f>
        <v>190.23027171152478</v>
      </c>
      <c r="N258" s="95">
        <f>IF(AND(B258&gt;=日経平均!$C$2,B258&lt;日経平均!$D$3),M258,0)</f>
        <v>190.23027171152478</v>
      </c>
      <c r="O258" s="83">
        <f t="shared" si="29"/>
        <v>5028474.7149191955</v>
      </c>
      <c r="P258" s="47" t="str">
        <f t="shared" si="33"/>
        <v/>
      </c>
      <c r="Q258" s="47" t="str">
        <f t="shared" si="37"/>
        <v/>
      </c>
      <c r="R258" s="35"/>
      <c r="S258" s="35"/>
      <c r="T258" s="35"/>
      <c r="U258" s="35"/>
    </row>
    <row r="259" spans="2:21" s="107" customFormat="1" ht="10" customHeight="1" x14ac:dyDescent="0.55000000000000004">
      <c r="B259" s="98">
        <v>44166</v>
      </c>
      <c r="C259" s="99">
        <v>27444.17</v>
      </c>
      <c r="D259" s="81" t="str">
        <f t="shared" si="30"/>
        <v>2020/12</v>
      </c>
      <c r="E259" s="100">
        <f t="shared" si="36"/>
        <v>10000</v>
      </c>
      <c r="F259" s="101">
        <f t="shared" si="28"/>
        <v>0.36437611339676151</v>
      </c>
      <c r="G259" s="81" t="str">
        <f t="shared" si="31"/>
        <v>2000/01</v>
      </c>
      <c r="H259" s="102" t="str">
        <f t="shared" si="32"/>
        <v>2023/06</v>
      </c>
      <c r="I259" s="84">
        <f>IF(AND(B259&gt;=日経平均!$C$2,B259&lt;日経平均!$D$3),E259,0)</f>
        <v>10000</v>
      </c>
      <c r="J259" s="103">
        <f t="shared" si="35"/>
        <v>2520000</v>
      </c>
      <c r="K259" s="84">
        <f>IF(AND(B259&gt;=日経平均!$C$2,B259&lt;日経平均!$D$3),J259,NA())</f>
        <v>2520000</v>
      </c>
      <c r="L259" s="63">
        <f>IF(AND(B259&gt;=日経平均!$C$2,B259&lt;=日経平均!$D$3),F259,0)</f>
        <v>0.36437611339676151</v>
      </c>
      <c r="M259" s="104">
        <f>L259+M258</f>
        <v>190.59464782492154</v>
      </c>
      <c r="N259" s="95">
        <f>IF(AND(B259&gt;=日経平均!$C$2,B259&lt;日経平均!$D$3),M259,0)</f>
        <v>190.59464782492154</v>
      </c>
      <c r="O259" s="105">
        <f t="shared" si="29"/>
        <v>5230711.915997277</v>
      </c>
      <c r="P259" s="106" t="str">
        <f t="shared" si="33"/>
        <v/>
      </c>
      <c r="Q259" s="106" t="str">
        <f t="shared" si="37"/>
        <v/>
      </c>
    </row>
    <row r="260" spans="2:21" ht="10" customHeight="1" x14ac:dyDescent="0.55000000000000004">
      <c r="B260" s="87">
        <v>44197</v>
      </c>
      <c r="C260" s="88">
        <v>27663.39</v>
      </c>
      <c r="D260" s="81" t="str">
        <f t="shared" si="30"/>
        <v>2021/1</v>
      </c>
      <c r="E260" s="64">
        <f t="shared" si="36"/>
        <v>10000</v>
      </c>
      <c r="F260" s="67">
        <f t="shared" si="28"/>
        <v>0.36148859557704244</v>
      </c>
      <c r="G260" s="74" t="str">
        <f t="shared" si="31"/>
        <v>2000/01</v>
      </c>
      <c r="H260" s="69" t="str">
        <f t="shared" si="32"/>
        <v>2023/06</v>
      </c>
      <c r="I260" s="84">
        <f>IF(AND(B260&gt;=日経平均!$C$2,B260&lt;日経平均!$D$3),E260,0)</f>
        <v>10000</v>
      </c>
      <c r="J260" s="84">
        <f t="shared" si="35"/>
        <v>2530000</v>
      </c>
      <c r="K260" s="84">
        <f>IF(AND(B260&gt;=日経平均!$C$2,B260&lt;日経平均!$D$3),J260,NA())</f>
        <v>2530000</v>
      </c>
      <c r="L260" s="63">
        <f>IF(AND(B260&gt;=日経平均!$C$2,B260&lt;=日経平均!$D$3),F260,0)</f>
        <v>0.36148859557704244</v>
      </c>
      <c r="M260" s="76">
        <f>L260+M259</f>
        <v>190.95613642049858</v>
      </c>
      <c r="N260" s="95">
        <f>IF(AND(B260&gt;=日経平均!$C$2,B260&lt;日経平均!$D$3),M260,0)</f>
        <v>190.95613642049858</v>
      </c>
      <c r="O260" s="83">
        <f t="shared" si="29"/>
        <v>5282494.0746934563</v>
      </c>
      <c r="P260" s="47" t="str">
        <f t="shared" si="33"/>
        <v/>
      </c>
      <c r="Q260" s="47" t="str">
        <f t="shared" si="37"/>
        <v/>
      </c>
      <c r="R260" s="35"/>
      <c r="S260" s="35"/>
      <c r="T260" s="35"/>
      <c r="U260" s="35"/>
    </row>
    <row r="261" spans="2:21" ht="10" customHeight="1" x14ac:dyDescent="0.55000000000000004">
      <c r="B261" s="87">
        <v>44228</v>
      </c>
      <c r="C261" s="88">
        <v>28966.01</v>
      </c>
      <c r="D261" s="81" t="str">
        <f t="shared" si="30"/>
        <v>2021/2</v>
      </c>
      <c r="E261" s="64">
        <f t="shared" si="36"/>
        <v>10000</v>
      </c>
      <c r="F261" s="67">
        <f t="shared" si="28"/>
        <v>0.34523222218041077</v>
      </c>
      <c r="G261" s="74" t="str">
        <f t="shared" si="31"/>
        <v>2000/01</v>
      </c>
      <c r="H261" s="69" t="str">
        <f t="shared" si="32"/>
        <v>2023/06</v>
      </c>
      <c r="I261" s="84">
        <f>IF(AND(B261&gt;=日経平均!$C$2,B261&lt;日経平均!$D$3),E261,0)</f>
        <v>10000</v>
      </c>
      <c r="J261" s="84">
        <f t="shared" si="35"/>
        <v>2540000</v>
      </c>
      <c r="K261" s="84">
        <f>IF(AND(B261&gt;=日経平均!$C$2,B261&lt;日経平均!$D$3),J261,NA())</f>
        <v>2540000</v>
      </c>
      <c r="L261" s="63">
        <f>IF(AND(B261&gt;=日経平均!$C$2,B261&lt;=日経平均!$D$3),F261,0)</f>
        <v>0.34523222218041077</v>
      </c>
      <c r="M261" s="76">
        <f>IFERROR(L261+M260,"")</f>
        <v>191.30136864267899</v>
      </c>
      <c r="N261" s="95">
        <f>IF(AND(B261&gt;=日経平均!$C$2,B261&lt;日経平均!$D$3),M261,0)</f>
        <v>191.30136864267899</v>
      </c>
      <c r="O261" s="83">
        <f t="shared" si="29"/>
        <v>5541237.3571175262</v>
      </c>
      <c r="P261" s="47" t="str">
        <f t="shared" si="33"/>
        <v/>
      </c>
      <c r="Q261" s="47" t="str">
        <f t="shared" si="37"/>
        <v/>
      </c>
      <c r="R261" s="35"/>
      <c r="S261" s="35"/>
      <c r="T261" s="35"/>
      <c r="U261" s="35"/>
    </row>
    <row r="262" spans="2:21" ht="10" customHeight="1" x14ac:dyDescent="0.55000000000000004">
      <c r="B262" s="87">
        <v>44256</v>
      </c>
      <c r="C262" s="88">
        <v>29178.799999999999</v>
      </c>
      <c r="D262" s="81" t="str">
        <f t="shared" si="30"/>
        <v>2021/3</v>
      </c>
      <c r="E262" s="64">
        <f t="shared" si="36"/>
        <v>10000</v>
      </c>
      <c r="F262" s="67">
        <f t="shared" si="28"/>
        <v>0.34271457359452756</v>
      </c>
      <c r="G262" s="74" t="str">
        <f t="shared" si="31"/>
        <v>2000/01</v>
      </c>
      <c r="H262" s="69" t="str">
        <f t="shared" si="32"/>
        <v>2023/06</v>
      </c>
      <c r="I262" s="84">
        <f>IF(AND(B262&gt;=日経平均!$C$2,B262&lt;日経平均!$D$3),E262,0)</f>
        <v>10000</v>
      </c>
      <c r="J262" s="84">
        <f t="shared" si="35"/>
        <v>2550000</v>
      </c>
      <c r="K262" s="84">
        <f>IF(AND(B262&gt;=日経平均!$C$2,B262&lt;日経平均!$D$3),J262,NA())</f>
        <v>2550000</v>
      </c>
      <c r="L262" s="63">
        <f>IF(AND(B262&gt;=日経平均!$C$2,B262&lt;=日経平均!$D$3),F262,0)</f>
        <v>0.34271457359452756</v>
      </c>
      <c r="M262" s="76">
        <f>L262+M261</f>
        <v>191.64408321627351</v>
      </c>
      <c r="N262" s="95">
        <f>IF(AND(B262&gt;=日経平均!$C$2,B262&lt;日経平均!$D$3),M262,0)</f>
        <v>191.64408321627351</v>
      </c>
      <c r="O262" s="83">
        <f t="shared" si="29"/>
        <v>5591944.3753510015</v>
      </c>
      <c r="P262" s="47" t="str">
        <f t="shared" si="33"/>
        <v/>
      </c>
      <c r="Q262" s="47" t="str">
        <f t="shared" si="37"/>
        <v/>
      </c>
      <c r="R262" s="35"/>
      <c r="S262" s="35"/>
      <c r="T262" s="35"/>
      <c r="U262" s="35"/>
    </row>
    <row r="263" spans="2:21" ht="10" customHeight="1" x14ac:dyDescent="0.55000000000000004">
      <c r="B263" s="87">
        <v>44287</v>
      </c>
      <c r="C263" s="88">
        <v>28812.63</v>
      </c>
      <c r="D263" s="81" t="str">
        <f t="shared" si="30"/>
        <v>2021/4</v>
      </c>
      <c r="E263" s="64">
        <f t="shared" si="36"/>
        <v>10000</v>
      </c>
      <c r="F263" s="67">
        <f t="shared" si="28"/>
        <v>0.34707001755827216</v>
      </c>
      <c r="G263" s="74" t="str">
        <f t="shared" si="31"/>
        <v>2000/01</v>
      </c>
      <c r="H263" s="69" t="str">
        <f t="shared" si="32"/>
        <v>2023/06</v>
      </c>
      <c r="I263" s="84">
        <f>IF(AND(B263&gt;=日経平均!$C$2,B263&lt;日経平均!$D$3),E263,0)</f>
        <v>10000</v>
      </c>
      <c r="J263" s="84">
        <f t="shared" si="35"/>
        <v>2560000</v>
      </c>
      <c r="K263" s="84">
        <f>IF(AND(B263&gt;=日経平均!$C$2,B263&lt;日経平均!$D$3),J263,NA())</f>
        <v>2560000</v>
      </c>
      <c r="L263" s="63">
        <f>IF(AND(B263&gt;=日経平均!$C$2,B263&lt;=日経平均!$D$3),F263,0)</f>
        <v>0.34707001755827216</v>
      </c>
      <c r="M263" s="76">
        <f>IFERROR(L263+M262,"")</f>
        <v>191.9911532338318</v>
      </c>
      <c r="N263" s="95">
        <f>IF(AND(B263&gt;=日経平均!$C$2,B263&lt;日経平均!$D$3),M263,0)</f>
        <v>191.9911532338318</v>
      </c>
      <c r="O263" s="83">
        <f t="shared" si="29"/>
        <v>5531770.0613996992</v>
      </c>
      <c r="P263" s="47" t="str">
        <f t="shared" si="33"/>
        <v/>
      </c>
      <c r="Q263" s="47" t="str">
        <f t="shared" si="37"/>
        <v/>
      </c>
      <c r="R263" s="35"/>
      <c r="S263" s="35"/>
      <c r="T263" s="35"/>
      <c r="U263" s="35"/>
    </row>
    <row r="264" spans="2:21" ht="10" customHeight="1" x14ac:dyDescent="0.55000000000000004">
      <c r="B264" s="87">
        <v>44317</v>
      </c>
      <c r="C264" s="88">
        <v>28860.080000000002</v>
      </c>
      <c r="D264" s="81" t="str">
        <f t="shared" si="30"/>
        <v>2021/5</v>
      </c>
      <c r="E264" s="64">
        <f t="shared" si="36"/>
        <v>10000</v>
      </c>
      <c r="F264" s="67">
        <f t="shared" ref="F264:F301" si="38">E264/C264</f>
        <v>0.34649938600308799</v>
      </c>
      <c r="G264" s="74" t="str">
        <f t="shared" si="31"/>
        <v>2000/01</v>
      </c>
      <c r="H264" s="69" t="str">
        <f t="shared" si="32"/>
        <v>2023/06</v>
      </c>
      <c r="I264" s="84">
        <f>IF(AND(B264&gt;=日経平均!$C$2,B264&lt;日経平均!$D$3),E264,0)</f>
        <v>10000</v>
      </c>
      <c r="J264" s="84">
        <f t="shared" si="35"/>
        <v>2570000</v>
      </c>
      <c r="K264" s="84">
        <f>IF(AND(B264&gt;=日経平均!$C$2,B264&lt;日経平均!$D$3),J264,NA())</f>
        <v>2570000</v>
      </c>
      <c r="L264" s="63">
        <f>IF(AND(B264&gt;=日経平均!$C$2,B264&lt;=日経平均!$D$3),F264,0)</f>
        <v>0.34649938600308799</v>
      </c>
      <c r="M264" s="76">
        <f>L264+M263</f>
        <v>192.33765261983487</v>
      </c>
      <c r="N264" s="95">
        <f>IF(AND(B264&gt;=日経平均!$C$2,B264&lt;日経平均!$D$3),M264,0)</f>
        <v>192.33765261983487</v>
      </c>
      <c r="O264" s="83">
        <f t="shared" ref="O264:O301" si="39">IF(C264*N264=0,NA(),C264*N264)</f>
        <v>5550880.0416206438</v>
      </c>
      <c r="P264" s="47" t="str">
        <f t="shared" si="33"/>
        <v/>
      </c>
      <c r="Q264" s="47" t="str">
        <f t="shared" si="37"/>
        <v/>
      </c>
      <c r="R264" s="35"/>
      <c r="S264" s="35"/>
      <c r="T264" s="35"/>
      <c r="U264" s="35"/>
    </row>
    <row r="265" spans="2:21" ht="10" customHeight="1" x14ac:dyDescent="0.55000000000000004">
      <c r="B265" s="87">
        <v>44348</v>
      </c>
      <c r="C265" s="88">
        <v>28791.53</v>
      </c>
      <c r="D265" s="81" t="str">
        <f t="shared" ref="D265:D301" si="40">TEXT(B265,"yyy/m")</f>
        <v>2021/6</v>
      </c>
      <c r="E265" s="64">
        <f t="shared" si="36"/>
        <v>10000</v>
      </c>
      <c r="F265" s="67">
        <f t="shared" si="38"/>
        <v>0.34732436935445948</v>
      </c>
      <c r="G265" s="74" t="str">
        <f t="shared" ref="G265:G301" si="41">TEXT($C$2,"yyyy/mm")</f>
        <v>2000/01</v>
      </c>
      <c r="H265" s="69" t="str">
        <f t="shared" ref="H265:H301" si="42">TEXT($N$6,"yyyy/mm")</f>
        <v>2023/06</v>
      </c>
      <c r="I265" s="84">
        <f>IF(AND(B265&gt;=日経平均!$C$2,B265&lt;日経平均!$D$3),E265,0)</f>
        <v>10000</v>
      </c>
      <c r="J265" s="84">
        <f t="shared" si="35"/>
        <v>2580000</v>
      </c>
      <c r="K265" s="84">
        <f>IF(AND(B265&gt;=日経平均!$C$2,B265&lt;日経平均!$D$3),J265,NA())</f>
        <v>2580000</v>
      </c>
      <c r="L265" s="63">
        <f>IF(AND(B265&gt;=日経平均!$C$2,B265&lt;=日経平均!$D$3),F265,0)</f>
        <v>0.34732436935445948</v>
      </c>
      <c r="M265" s="76">
        <f>IFERROR(L265+M264,"")</f>
        <v>192.68497698918932</v>
      </c>
      <c r="N265" s="95">
        <f>IF(AND(B265&gt;=日経平均!$C$2,B265&lt;日経平均!$D$3),M265,0)</f>
        <v>192.68497698918932</v>
      </c>
      <c r="O265" s="83">
        <f t="shared" si="39"/>
        <v>5547695.2955335537</v>
      </c>
      <c r="P265" s="47" t="str">
        <f t="shared" ref="P265:P301" si="43">IF(D265=$P$6,N265,"")</f>
        <v/>
      </c>
      <c r="Q265" s="47" t="str">
        <f t="shared" si="37"/>
        <v/>
      </c>
      <c r="R265" s="35"/>
      <c r="S265" s="35"/>
      <c r="T265" s="35"/>
      <c r="U265" s="35"/>
    </row>
    <row r="266" spans="2:21" ht="10" customHeight="1" x14ac:dyDescent="0.55000000000000004">
      <c r="B266" s="87">
        <v>44378</v>
      </c>
      <c r="C266" s="88">
        <v>27283.59</v>
      </c>
      <c r="D266" s="81" t="str">
        <f t="shared" si="40"/>
        <v>2021/7</v>
      </c>
      <c r="E266" s="64">
        <f t="shared" si="36"/>
        <v>10000</v>
      </c>
      <c r="F266" s="67">
        <f t="shared" si="38"/>
        <v>0.3665206814792335</v>
      </c>
      <c r="G266" s="74" t="str">
        <f t="shared" si="41"/>
        <v>2000/01</v>
      </c>
      <c r="H266" s="69" t="str">
        <f t="shared" si="42"/>
        <v>2023/06</v>
      </c>
      <c r="I266" s="84">
        <f>IF(AND(B266&gt;=日経平均!$C$2,B266&lt;日経平均!$D$3),E266,0)</f>
        <v>10000</v>
      </c>
      <c r="J266" s="84">
        <f t="shared" ref="J266:J301" si="44">I265+J265</f>
        <v>2590000</v>
      </c>
      <c r="K266" s="84">
        <f>IF(AND(B266&gt;=日経平均!$C$2,B266&lt;日経平均!$D$3),J266,NA())</f>
        <v>2590000</v>
      </c>
      <c r="L266" s="63">
        <f>IF(AND(B266&gt;=日経平均!$C$2,B266&lt;=日経平均!$D$3),F266,0)</f>
        <v>0.3665206814792335</v>
      </c>
      <c r="M266" s="76">
        <f>L266+M265</f>
        <v>193.05149767066857</v>
      </c>
      <c r="N266" s="95">
        <f>IF(AND(B266&gt;=日経平均!$C$2,B266&lt;日経平均!$D$3),M266,0)</f>
        <v>193.05149767066857</v>
      </c>
      <c r="O266" s="83">
        <f t="shared" si="39"/>
        <v>5267137.911332476</v>
      </c>
      <c r="P266" s="47" t="str">
        <f t="shared" si="43"/>
        <v/>
      </c>
      <c r="Q266" s="47" t="str">
        <f t="shared" si="37"/>
        <v/>
      </c>
      <c r="R266" s="35"/>
      <c r="S266" s="35"/>
      <c r="T266" s="35"/>
      <c r="U266" s="35"/>
    </row>
    <row r="267" spans="2:21" ht="10" customHeight="1" x14ac:dyDescent="0.55000000000000004">
      <c r="B267" s="87">
        <v>44409</v>
      </c>
      <c r="C267" s="88">
        <v>28089.54</v>
      </c>
      <c r="D267" s="81" t="str">
        <f t="shared" si="40"/>
        <v>2021/8</v>
      </c>
      <c r="E267" s="64">
        <f t="shared" ref="E267:E301" si="45">E266</f>
        <v>10000</v>
      </c>
      <c r="F267" s="67">
        <f t="shared" si="38"/>
        <v>0.35600440591052751</v>
      </c>
      <c r="G267" s="74" t="str">
        <f t="shared" si="41"/>
        <v>2000/01</v>
      </c>
      <c r="H267" s="69" t="str">
        <f t="shared" si="42"/>
        <v>2023/06</v>
      </c>
      <c r="I267" s="84">
        <f>IF(AND(B267&gt;=日経平均!$C$2,B267&lt;日経平均!$D$3),E267,0)</f>
        <v>10000</v>
      </c>
      <c r="J267" s="84">
        <f t="shared" si="44"/>
        <v>2600000</v>
      </c>
      <c r="K267" s="84">
        <f>IF(AND(B267&gt;=日経平均!$C$2,B267&lt;日経平均!$D$3),J267,NA())</f>
        <v>2600000</v>
      </c>
      <c r="L267" s="63">
        <f>IF(AND(B267&gt;=日経平均!$C$2,B267&lt;=日経平均!$D$3),F267,0)</f>
        <v>0.35600440591052751</v>
      </c>
      <c r="M267" s="76">
        <f>IFERROR(L267+M266,"")</f>
        <v>193.40750207657911</v>
      </c>
      <c r="N267" s="95">
        <f>IF(AND(B267&gt;=日経平均!$C$2,B267&lt;日経平均!$D$3),M267,0)</f>
        <v>193.40750207657911</v>
      </c>
      <c r="O267" s="83">
        <f t="shared" si="39"/>
        <v>5432727.7658801517</v>
      </c>
      <c r="P267" s="47" t="str">
        <f t="shared" si="43"/>
        <v/>
      </c>
      <c r="Q267" s="47" t="str">
        <f t="shared" si="37"/>
        <v/>
      </c>
      <c r="R267" s="35"/>
      <c r="S267" s="35"/>
      <c r="T267" s="35"/>
      <c r="U267" s="35"/>
    </row>
    <row r="268" spans="2:21" ht="10" customHeight="1" x14ac:dyDescent="0.55000000000000004">
      <c r="B268" s="87">
        <v>44440</v>
      </c>
      <c r="C268" s="88">
        <v>29452.66</v>
      </c>
      <c r="D268" s="81" t="str">
        <f t="shared" si="40"/>
        <v>2021/9</v>
      </c>
      <c r="E268" s="64">
        <f t="shared" si="45"/>
        <v>10000</v>
      </c>
      <c r="F268" s="67">
        <f t="shared" si="38"/>
        <v>0.33952790681724504</v>
      </c>
      <c r="G268" s="74" t="str">
        <f t="shared" si="41"/>
        <v>2000/01</v>
      </c>
      <c r="H268" s="69" t="str">
        <f t="shared" si="42"/>
        <v>2023/06</v>
      </c>
      <c r="I268" s="84">
        <f>IF(AND(B268&gt;=日経平均!$C$2,B268&lt;日経平均!$D$3),E268,0)</f>
        <v>10000</v>
      </c>
      <c r="J268" s="84">
        <f t="shared" si="44"/>
        <v>2610000</v>
      </c>
      <c r="K268" s="84">
        <f>IF(AND(B268&gt;=日経平均!$C$2,B268&lt;日経平均!$D$3),J268,NA())</f>
        <v>2610000</v>
      </c>
      <c r="L268" s="63">
        <f>IF(AND(B268&gt;=日経平均!$C$2,B268&lt;=日経平均!$D$3),F268,0)</f>
        <v>0.33952790681724504</v>
      </c>
      <c r="M268" s="76">
        <f>L268+M267</f>
        <v>193.74702998339635</v>
      </c>
      <c r="N268" s="95">
        <f>IF(AND(B268&gt;=日経平均!$C$2,B268&lt;日経平均!$D$3),M268,0)</f>
        <v>193.74702998339635</v>
      </c>
      <c r="O268" s="83">
        <f t="shared" si="39"/>
        <v>5706365.4001107784</v>
      </c>
      <c r="P268" s="47" t="str">
        <f t="shared" si="43"/>
        <v/>
      </c>
      <c r="Q268" s="47" t="str">
        <f t="shared" si="37"/>
        <v/>
      </c>
      <c r="R268" s="35"/>
      <c r="S268" s="35"/>
      <c r="T268" s="35"/>
      <c r="U268" s="35"/>
    </row>
    <row r="269" spans="2:21" ht="10" customHeight="1" x14ac:dyDescent="0.55000000000000004">
      <c r="B269" s="87">
        <v>44470</v>
      </c>
      <c r="C269" s="88">
        <v>28892.69</v>
      </c>
      <c r="D269" s="81" t="str">
        <f t="shared" si="40"/>
        <v>2021/10</v>
      </c>
      <c r="E269" s="64">
        <f t="shared" si="45"/>
        <v>10000</v>
      </c>
      <c r="F269" s="67">
        <f t="shared" si="38"/>
        <v>0.34610830628785344</v>
      </c>
      <c r="G269" s="74" t="str">
        <f t="shared" si="41"/>
        <v>2000/01</v>
      </c>
      <c r="H269" s="69" t="str">
        <f t="shared" si="42"/>
        <v>2023/06</v>
      </c>
      <c r="I269" s="84">
        <f>IF(AND(B269&gt;=日経平均!$C$2,B269&lt;日経平均!$D$3),E269,0)</f>
        <v>10000</v>
      </c>
      <c r="J269" s="84">
        <f t="shared" si="44"/>
        <v>2620000</v>
      </c>
      <c r="K269" s="84">
        <f>IF(AND(B269&gt;=日経平均!$C$2,B269&lt;日経平均!$D$3),J269,NA())</f>
        <v>2620000</v>
      </c>
      <c r="L269" s="63">
        <f>IF(AND(B269&gt;=日経平均!$C$2,B269&lt;=日経平均!$D$3),F269,0)</f>
        <v>0.34610830628785344</v>
      </c>
      <c r="M269" s="76">
        <f>IFERROR(L269+M268,"")</f>
        <v>194.09313828968419</v>
      </c>
      <c r="N269" s="95">
        <f>IF(AND(B269&gt;=日経平均!$C$2,B269&lt;日経平均!$D$3),M269,0)</f>
        <v>194.09313828968419</v>
      </c>
      <c r="O269" s="83">
        <f t="shared" si="39"/>
        <v>5607872.8757309755</v>
      </c>
      <c r="P269" s="47" t="str">
        <f t="shared" si="43"/>
        <v/>
      </c>
      <c r="Q269" s="47" t="str">
        <f t="shared" si="37"/>
        <v/>
      </c>
      <c r="R269" s="35"/>
      <c r="S269" s="35"/>
      <c r="T269" s="35"/>
      <c r="U269" s="35"/>
    </row>
    <row r="270" spans="2:21" ht="10" customHeight="1" x14ac:dyDescent="0.55000000000000004">
      <c r="B270" s="87">
        <v>44501</v>
      </c>
      <c r="C270" s="88">
        <v>27821.759999999998</v>
      </c>
      <c r="D270" s="81" t="str">
        <f t="shared" si="40"/>
        <v>2021/11</v>
      </c>
      <c r="E270" s="64">
        <f t="shared" si="45"/>
        <v>10000</v>
      </c>
      <c r="F270" s="67">
        <f t="shared" si="38"/>
        <v>0.35943089150362884</v>
      </c>
      <c r="G270" s="74" t="str">
        <f t="shared" si="41"/>
        <v>2000/01</v>
      </c>
      <c r="H270" s="69" t="str">
        <f t="shared" si="42"/>
        <v>2023/06</v>
      </c>
      <c r="I270" s="84">
        <f>IF(AND(B270&gt;=日経平均!$C$2,B270&lt;日経平均!$D$3),E270,0)</f>
        <v>10000</v>
      </c>
      <c r="J270" s="84">
        <f t="shared" si="44"/>
        <v>2630000</v>
      </c>
      <c r="K270" s="84">
        <f>IF(AND(B270&gt;=日経平均!$C$2,B270&lt;日経平均!$D$3),J270,NA())</f>
        <v>2630000</v>
      </c>
      <c r="L270" s="63">
        <f>IF(AND(B270&gt;=日経平均!$C$2,B270&lt;=日経平均!$D$3),F270,0)</f>
        <v>0.35943089150362884</v>
      </c>
      <c r="M270" s="76">
        <f>L270+M269</f>
        <v>194.45256918118781</v>
      </c>
      <c r="N270" s="95">
        <f>IF(AND(B270&gt;=日経平均!$C$2,B270&lt;日経平均!$D$3),M270,0)</f>
        <v>194.45256918118781</v>
      </c>
      <c r="O270" s="83">
        <f t="shared" si="39"/>
        <v>5410012.7111424031</v>
      </c>
      <c r="P270" s="47" t="str">
        <f t="shared" si="43"/>
        <v/>
      </c>
      <c r="Q270" s="47" t="str">
        <f t="shared" si="37"/>
        <v/>
      </c>
      <c r="R270" s="35"/>
      <c r="S270" s="35"/>
      <c r="T270" s="35"/>
      <c r="U270" s="35"/>
    </row>
    <row r="271" spans="2:21" ht="10" customHeight="1" x14ac:dyDescent="0.55000000000000004">
      <c r="B271" s="87">
        <v>44531</v>
      </c>
      <c r="C271" s="88">
        <v>28791.71</v>
      </c>
      <c r="D271" s="81" t="str">
        <f t="shared" si="40"/>
        <v>2021/12</v>
      </c>
      <c r="E271" s="64">
        <f t="shared" si="45"/>
        <v>10000</v>
      </c>
      <c r="F271" s="67">
        <f t="shared" si="38"/>
        <v>0.34732219795211888</v>
      </c>
      <c r="G271" s="74" t="str">
        <f t="shared" si="41"/>
        <v>2000/01</v>
      </c>
      <c r="H271" s="69" t="str">
        <f t="shared" si="42"/>
        <v>2023/06</v>
      </c>
      <c r="I271" s="84">
        <f>IF(AND(B271&gt;=日経平均!$C$2,B271&lt;日経平均!$D$3),E271,0)</f>
        <v>10000</v>
      </c>
      <c r="J271" s="84">
        <f t="shared" si="44"/>
        <v>2640000</v>
      </c>
      <c r="K271" s="84">
        <f>IF(AND(B271&gt;=日経平均!$C$2,B271&lt;日経平均!$D$3),J271,NA())</f>
        <v>2640000</v>
      </c>
      <c r="L271" s="63">
        <f>IF(AND(B271&gt;=日経平均!$C$2,B271&lt;=日経平均!$D$3),F271,0)</f>
        <v>0.34732219795211888</v>
      </c>
      <c r="M271" s="76">
        <f>L271+M270</f>
        <v>194.79989137913992</v>
      </c>
      <c r="N271" s="95">
        <f>IF(AND(B271&gt;=日経平均!$C$2,B271&lt;日経平均!$D$3),M271,0)</f>
        <v>194.79989137913992</v>
      </c>
      <c r="O271" s="83">
        <f t="shared" si="39"/>
        <v>5608621.9806196969</v>
      </c>
      <c r="P271" s="47" t="str">
        <f t="shared" si="43"/>
        <v/>
      </c>
      <c r="Q271" s="47" t="str">
        <f t="shared" si="37"/>
        <v/>
      </c>
      <c r="R271" s="35"/>
      <c r="S271" s="35"/>
      <c r="T271" s="35"/>
      <c r="U271" s="35"/>
    </row>
    <row r="272" spans="2:21" ht="10" customHeight="1" x14ac:dyDescent="0.55000000000000004">
      <c r="B272" s="87">
        <v>44562</v>
      </c>
      <c r="C272" s="88">
        <v>27001.98</v>
      </c>
      <c r="D272" s="81" t="str">
        <f t="shared" si="40"/>
        <v>2022/1</v>
      </c>
      <c r="E272" s="64">
        <f t="shared" si="45"/>
        <v>10000</v>
      </c>
      <c r="F272" s="67">
        <f t="shared" si="38"/>
        <v>0.37034321186816671</v>
      </c>
      <c r="G272" s="74" t="str">
        <f t="shared" si="41"/>
        <v>2000/01</v>
      </c>
      <c r="H272" s="69" t="str">
        <f t="shared" si="42"/>
        <v>2023/06</v>
      </c>
      <c r="I272" s="84">
        <f>IF(AND(B272&gt;=日経平均!$C$2,B272&lt;日経平均!$D$3),E272,0)</f>
        <v>10000</v>
      </c>
      <c r="J272" s="84">
        <f t="shared" si="44"/>
        <v>2650000</v>
      </c>
      <c r="K272" s="84">
        <f>IF(AND(B272&gt;=日経平均!$C$2,B272&lt;日経平均!$D$3),J272,NA())</f>
        <v>2650000</v>
      </c>
      <c r="L272" s="63">
        <f>IF(AND(B272&gt;=日経平均!$C$2,B272&lt;=日経平均!$D$3),F272,0)</f>
        <v>0.37034321186816671</v>
      </c>
      <c r="M272" s="76">
        <f>IFERROR(L272+M271,"")</f>
        <v>195.1702345910081</v>
      </c>
      <c r="N272" s="95">
        <f>IF(AND(B272&gt;=日経平均!$C$2,B272&lt;日経平均!$D$3),M272,0)</f>
        <v>195.1702345910081</v>
      </c>
      <c r="O272" s="83">
        <f t="shared" si="39"/>
        <v>5269982.7710217088</v>
      </c>
      <c r="P272" s="47" t="str">
        <f t="shared" si="43"/>
        <v/>
      </c>
      <c r="Q272" s="47" t="str">
        <f t="shared" si="37"/>
        <v/>
      </c>
      <c r="R272" s="35"/>
      <c r="S272" s="35"/>
      <c r="T272" s="35"/>
      <c r="U272" s="35"/>
    </row>
    <row r="273" spans="2:21" ht="10" customHeight="1" x14ac:dyDescent="0.55000000000000004">
      <c r="B273" s="87">
        <v>44593</v>
      </c>
      <c r="C273" s="88">
        <v>26526.82</v>
      </c>
      <c r="D273" s="81" t="str">
        <f t="shared" si="40"/>
        <v>2022/2</v>
      </c>
      <c r="E273" s="64">
        <f t="shared" si="45"/>
        <v>10000</v>
      </c>
      <c r="F273" s="67">
        <f t="shared" si="38"/>
        <v>0.37697696142997916</v>
      </c>
      <c r="G273" s="74" t="str">
        <f t="shared" si="41"/>
        <v>2000/01</v>
      </c>
      <c r="H273" s="69" t="str">
        <f t="shared" si="42"/>
        <v>2023/06</v>
      </c>
      <c r="I273" s="84">
        <f>IF(AND(B273&gt;=日経平均!$C$2,B273&lt;日経平均!$D$3),E273,0)</f>
        <v>10000</v>
      </c>
      <c r="J273" s="84">
        <f t="shared" si="44"/>
        <v>2660000</v>
      </c>
      <c r="K273" s="84">
        <f>IF(AND(B273&gt;=日経平均!$C$2,B273&lt;日経平均!$D$3),J273,NA())</f>
        <v>2660000</v>
      </c>
      <c r="L273" s="63">
        <f>IF(AND(B273&gt;=日経平均!$C$2,B273&lt;=日経平均!$D$3),F273,0)</f>
        <v>0.37697696142997916</v>
      </c>
      <c r="M273" s="76">
        <f>L273+M272</f>
        <v>195.54721155243809</v>
      </c>
      <c r="N273" s="95">
        <f>IF(AND(B273&gt;=日経平均!$C$2,B273&lt;日経平均!$D$3),M273,0)</f>
        <v>195.54721155243809</v>
      </c>
      <c r="O273" s="83">
        <f t="shared" si="39"/>
        <v>5187245.6823534453</v>
      </c>
      <c r="P273" s="47" t="str">
        <f t="shared" si="43"/>
        <v/>
      </c>
      <c r="Q273" s="47" t="str">
        <f t="shared" si="37"/>
        <v/>
      </c>
      <c r="R273" s="35"/>
      <c r="S273" s="35"/>
      <c r="T273" s="35"/>
      <c r="U273" s="35"/>
    </row>
    <row r="274" spans="2:21" ht="10" customHeight="1" x14ac:dyDescent="0.55000000000000004">
      <c r="B274" s="87">
        <v>44621</v>
      </c>
      <c r="C274" s="88">
        <v>27821.43</v>
      </c>
      <c r="D274" s="81" t="str">
        <f t="shared" si="40"/>
        <v>2022/3</v>
      </c>
      <c r="E274" s="64">
        <f t="shared" si="45"/>
        <v>10000</v>
      </c>
      <c r="F274" s="67">
        <f t="shared" si="38"/>
        <v>0.35943515484286753</v>
      </c>
      <c r="G274" s="74" t="str">
        <f t="shared" si="41"/>
        <v>2000/01</v>
      </c>
      <c r="H274" s="69" t="str">
        <f t="shared" si="42"/>
        <v>2023/06</v>
      </c>
      <c r="I274" s="84">
        <f>IF(AND(B274&gt;=日経平均!$C$2,B274&lt;日経平均!$D$3),E274,0)</f>
        <v>10000</v>
      </c>
      <c r="J274" s="84">
        <f t="shared" si="44"/>
        <v>2670000</v>
      </c>
      <c r="K274" s="84">
        <f>IF(AND(B274&gt;=日経平均!$C$2,B274&lt;日経平均!$D$3),J274,NA())</f>
        <v>2670000</v>
      </c>
      <c r="L274" s="63">
        <f>IF(AND(B274&gt;=日経平均!$C$2,B274&lt;=日経平均!$D$3),F274,0)</f>
        <v>0.35943515484286753</v>
      </c>
      <c r="M274" s="76">
        <f>IFERROR(L274+M273,"")</f>
        <v>195.90664670728094</v>
      </c>
      <c r="N274" s="95">
        <f>IF(AND(B274&gt;=日経平均!$C$2,B274&lt;日経平均!$D$3),M274,0)</f>
        <v>195.90664670728094</v>
      </c>
      <c r="O274" s="83">
        <f t="shared" si="39"/>
        <v>5450403.0579013471</v>
      </c>
      <c r="P274" s="47" t="str">
        <f t="shared" si="43"/>
        <v/>
      </c>
      <c r="Q274" s="47" t="str">
        <f t="shared" si="37"/>
        <v/>
      </c>
      <c r="R274" s="35"/>
      <c r="S274" s="35"/>
      <c r="T274" s="35"/>
      <c r="U274" s="35"/>
    </row>
    <row r="275" spans="2:21" ht="10" customHeight="1" x14ac:dyDescent="0.55000000000000004">
      <c r="B275" s="87">
        <v>44652</v>
      </c>
      <c r="C275" s="88">
        <v>26847.9</v>
      </c>
      <c r="D275" s="81" t="str">
        <f t="shared" si="40"/>
        <v>2022/4</v>
      </c>
      <c r="E275" s="64">
        <f t="shared" si="45"/>
        <v>10000</v>
      </c>
      <c r="F275" s="67">
        <f t="shared" si="38"/>
        <v>0.3724686102078747</v>
      </c>
      <c r="G275" s="74" t="str">
        <f t="shared" si="41"/>
        <v>2000/01</v>
      </c>
      <c r="H275" s="69" t="str">
        <f t="shared" si="42"/>
        <v>2023/06</v>
      </c>
      <c r="I275" s="84">
        <f>IF(AND(B275&gt;=日経平均!$C$2,B275&lt;日経平均!$D$3),E275,0)</f>
        <v>10000</v>
      </c>
      <c r="J275" s="84">
        <f t="shared" si="44"/>
        <v>2680000</v>
      </c>
      <c r="K275" s="84">
        <f>IF(AND(B275&gt;=日経平均!$C$2,B275&lt;日経平均!$D$3),J275,NA())</f>
        <v>2680000</v>
      </c>
      <c r="L275" s="63">
        <f>IF(AND(B275&gt;=日経平均!$C$2,B275&lt;=日経平均!$D$3),F275,0)</f>
        <v>0.3724686102078747</v>
      </c>
      <c r="M275" s="76">
        <f>L275+M274</f>
        <v>196.27911531748882</v>
      </c>
      <c r="N275" s="95">
        <f>IF(AND(B275&gt;=日経平均!$C$2,B275&lt;日経平均!$D$3),M275,0)</f>
        <v>196.27911531748882</v>
      </c>
      <c r="O275" s="83">
        <f t="shared" si="39"/>
        <v>5269682.0601324085</v>
      </c>
      <c r="P275" s="47" t="str">
        <f t="shared" si="43"/>
        <v/>
      </c>
      <c r="Q275" s="47" t="str">
        <f t="shared" si="37"/>
        <v/>
      </c>
      <c r="R275" s="35"/>
      <c r="S275" s="35"/>
      <c r="T275" s="35"/>
      <c r="U275" s="35"/>
    </row>
    <row r="276" spans="2:21" ht="10" customHeight="1" x14ac:dyDescent="0.55000000000000004">
      <c r="B276" s="87">
        <v>44682</v>
      </c>
      <c r="C276" s="88">
        <v>27279.8</v>
      </c>
      <c r="D276" s="81" t="str">
        <f t="shared" si="40"/>
        <v>2022/5</v>
      </c>
      <c r="E276" s="64">
        <f t="shared" si="45"/>
        <v>10000</v>
      </c>
      <c r="F276" s="67">
        <f t="shared" si="38"/>
        <v>0.36657160243110287</v>
      </c>
      <c r="G276" s="74" t="str">
        <f t="shared" si="41"/>
        <v>2000/01</v>
      </c>
      <c r="H276" s="69" t="str">
        <f t="shared" si="42"/>
        <v>2023/06</v>
      </c>
      <c r="I276" s="84">
        <f>IF(AND(B276&gt;=日経平均!$C$2,B276&lt;日経平均!$D$3),E276,0)</f>
        <v>10000</v>
      </c>
      <c r="J276" s="84">
        <f t="shared" si="44"/>
        <v>2690000</v>
      </c>
      <c r="K276" s="84">
        <f>IF(AND(B276&gt;=日経平均!$C$2,B276&lt;日経平均!$D$3),J276,NA())</f>
        <v>2690000</v>
      </c>
      <c r="L276" s="63">
        <f>IF(AND(B276&gt;=日経平均!$C$2,B276&lt;=日経平均!$D$3),F276,0)</f>
        <v>0.36657160243110287</v>
      </c>
      <c r="M276" s="76">
        <f>IFERROR(L276+M275,"")</f>
        <v>196.64568691991991</v>
      </c>
      <c r="N276" s="95">
        <f>IF(AND(B276&gt;=日経平均!$C$2,B276&lt;日経平均!$D$3),M276,0)</f>
        <v>196.64568691991991</v>
      </c>
      <c r="O276" s="83">
        <f t="shared" si="39"/>
        <v>5364455.0100380313</v>
      </c>
      <c r="P276" s="47" t="str">
        <f t="shared" si="43"/>
        <v/>
      </c>
      <c r="Q276" s="47" t="str">
        <f t="shared" si="37"/>
        <v/>
      </c>
      <c r="R276" s="35"/>
      <c r="S276" s="35"/>
      <c r="T276" s="35"/>
      <c r="U276" s="35"/>
    </row>
    <row r="277" spans="2:21" ht="10" customHeight="1" x14ac:dyDescent="0.55000000000000004">
      <c r="B277" s="87">
        <v>44713</v>
      </c>
      <c r="C277" s="88">
        <v>26393.040000000001</v>
      </c>
      <c r="D277" s="81" t="str">
        <f t="shared" si="40"/>
        <v>2022/6</v>
      </c>
      <c r="E277" s="64">
        <f t="shared" si="45"/>
        <v>10000</v>
      </c>
      <c r="F277" s="67">
        <f t="shared" si="38"/>
        <v>0.37888776738109742</v>
      </c>
      <c r="G277" s="74" t="str">
        <f t="shared" si="41"/>
        <v>2000/01</v>
      </c>
      <c r="H277" s="69" t="str">
        <f t="shared" si="42"/>
        <v>2023/06</v>
      </c>
      <c r="I277" s="84">
        <f>IF(AND(B277&gt;=日経平均!$C$2,B277&lt;日経平均!$D$3),E277,0)</f>
        <v>10000</v>
      </c>
      <c r="J277" s="84">
        <f t="shared" si="44"/>
        <v>2700000</v>
      </c>
      <c r="K277" s="84">
        <f>IF(AND(B277&gt;=日経平均!$C$2,B277&lt;日経平均!$D$3),J277,NA())</f>
        <v>2700000</v>
      </c>
      <c r="L277" s="63">
        <f>IF(AND(B277&gt;=日経平均!$C$2,B277&lt;=日経平均!$D$3),F277,0)</f>
        <v>0.37888776738109742</v>
      </c>
      <c r="M277" s="76">
        <f>L277+M276</f>
        <v>197.024574687301</v>
      </c>
      <c r="N277" s="95">
        <f>IF(AND(B277&gt;=日経平均!$C$2,B277&lt;日経平均!$D$3),M277,0)</f>
        <v>197.024574687301</v>
      </c>
      <c r="O277" s="83">
        <f t="shared" si="39"/>
        <v>5200077.4807049232</v>
      </c>
      <c r="P277" s="47" t="str">
        <f t="shared" si="43"/>
        <v/>
      </c>
      <c r="Q277" s="47" t="str">
        <f t="shared" si="37"/>
        <v/>
      </c>
      <c r="R277" s="35"/>
      <c r="S277" s="35"/>
      <c r="T277" s="35"/>
      <c r="U277" s="35"/>
    </row>
    <row r="278" spans="2:21" ht="10" customHeight="1" x14ac:dyDescent="0.55000000000000004">
      <c r="B278" s="87">
        <v>44743</v>
      </c>
      <c r="C278" s="88">
        <v>27801.64</v>
      </c>
      <c r="D278" s="81" t="str">
        <f t="shared" si="40"/>
        <v>2022/7</v>
      </c>
      <c r="E278" s="64">
        <f t="shared" si="45"/>
        <v>10000</v>
      </c>
      <c r="F278" s="67">
        <f t="shared" si="38"/>
        <v>0.35969101103388146</v>
      </c>
      <c r="G278" s="74" t="str">
        <f t="shared" si="41"/>
        <v>2000/01</v>
      </c>
      <c r="H278" s="69" t="str">
        <f t="shared" si="42"/>
        <v>2023/06</v>
      </c>
      <c r="I278" s="84">
        <f>IF(AND(B278&gt;=日経平均!$C$2,B278&lt;日経平均!$D$3),E278,0)</f>
        <v>10000</v>
      </c>
      <c r="J278" s="84">
        <f t="shared" si="44"/>
        <v>2710000</v>
      </c>
      <c r="K278" s="84">
        <f>IF(AND(B278&gt;=日経平均!$C$2,B278&lt;日経平均!$D$3),J278,NA())</f>
        <v>2710000</v>
      </c>
      <c r="L278" s="63">
        <f>IF(AND(B278&gt;=日経平均!$C$2,B278&lt;=日経平均!$D$3),F278,0)</f>
        <v>0.35969101103388146</v>
      </c>
      <c r="M278" s="76">
        <f>IFERROR(L278+M277,"")</f>
        <v>197.38426569833487</v>
      </c>
      <c r="N278" s="95">
        <f>IF(AND(B278&gt;=日経平均!$C$2,B278&lt;日経平均!$D$3),M278,0)</f>
        <v>197.38426569833487</v>
      </c>
      <c r="O278" s="83">
        <f t="shared" si="39"/>
        <v>5487606.2966094548</v>
      </c>
      <c r="P278" s="47" t="str">
        <f t="shared" si="43"/>
        <v/>
      </c>
      <c r="Q278" s="47" t="str">
        <f t="shared" si="37"/>
        <v/>
      </c>
      <c r="R278" s="35"/>
      <c r="S278" s="35"/>
      <c r="T278" s="35"/>
      <c r="U278" s="35"/>
    </row>
    <row r="279" spans="2:21" ht="10" customHeight="1" x14ac:dyDescent="0.55000000000000004">
      <c r="B279" s="87">
        <v>44774</v>
      </c>
      <c r="C279" s="88">
        <v>28091.53</v>
      </c>
      <c r="D279" s="81" t="str">
        <f t="shared" si="40"/>
        <v>2022/8</v>
      </c>
      <c r="E279" s="64">
        <f t="shared" si="45"/>
        <v>10000</v>
      </c>
      <c r="F279" s="67">
        <f t="shared" si="38"/>
        <v>0.35597918660891736</v>
      </c>
      <c r="G279" s="74" t="str">
        <f t="shared" si="41"/>
        <v>2000/01</v>
      </c>
      <c r="H279" s="69" t="str">
        <f t="shared" si="42"/>
        <v>2023/06</v>
      </c>
      <c r="I279" s="84">
        <f>IF(AND(B279&gt;=日経平均!$C$2,B279&lt;日経平均!$D$3),E279,0)</f>
        <v>10000</v>
      </c>
      <c r="J279" s="84">
        <f t="shared" si="44"/>
        <v>2720000</v>
      </c>
      <c r="K279" s="84">
        <f>IF(AND(B279&gt;=日経平均!$C$2,B279&lt;日経平均!$D$3),J279,NA())</f>
        <v>2720000</v>
      </c>
      <c r="L279" s="63">
        <f>IF(AND(B279&gt;=日経平均!$C$2,B279&lt;=日経平均!$D$3),F279,0)</f>
        <v>0.35597918660891736</v>
      </c>
      <c r="M279" s="76">
        <f>L279+M278</f>
        <v>197.74024488494379</v>
      </c>
      <c r="N279" s="95">
        <f>IF(AND(B279&gt;=日経平均!$C$2,B279&lt;日経平均!$D$3),M279,0)</f>
        <v>197.74024488494379</v>
      </c>
      <c r="O279" s="83">
        <f t="shared" si="39"/>
        <v>5554826.021392745</v>
      </c>
      <c r="P279" s="47" t="str">
        <f t="shared" si="43"/>
        <v/>
      </c>
      <c r="Q279" s="47" t="str">
        <f t="shared" si="37"/>
        <v/>
      </c>
      <c r="R279" s="35"/>
      <c r="S279" s="35"/>
      <c r="T279" s="35"/>
      <c r="U279" s="35"/>
    </row>
    <row r="280" spans="2:21" ht="10" customHeight="1" x14ac:dyDescent="0.55000000000000004">
      <c r="B280" s="87">
        <v>44805</v>
      </c>
      <c r="C280" s="88">
        <v>25937.21</v>
      </c>
      <c r="D280" s="81" t="str">
        <f t="shared" si="40"/>
        <v>2022/9</v>
      </c>
      <c r="E280" s="64">
        <f t="shared" si="45"/>
        <v>10000</v>
      </c>
      <c r="F280" s="67">
        <f t="shared" si="38"/>
        <v>0.38554647936304637</v>
      </c>
      <c r="G280" s="74" t="str">
        <f t="shared" si="41"/>
        <v>2000/01</v>
      </c>
      <c r="H280" s="69" t="str">
        <f t="shared" si="42"/>
        <v>2023/06</v>
      </c>
      <c r="I280" s="84">
        <f>IF(AND(B280&gt;=日経平均!$C$2,B280&lt;日経平均!$D$3),E280,0)</f>
        <v>10000</v>
      </c>
      <c r="J280" s="84">
        <f t="shared" si="44"/>
        <v>2730000</v>
      </c>
      <c r="K280" s="84">
        <f>IF(AND(B280&gt;=日経平均!$C$2,B280&lt;日経平均!$D$3),J280,NA())</f>
        <v>2730000</v>
      </c>
      <c r="L280" s="63">
        <f>IF(AND(B280&gt;=日経平均!$C$2,B280&lt;=日経平均!$D$3),F280,0)</f>
        <v>0.38554647936304637</v>
      </c>
      <c r="M280" s="76">
        <f>IFERROR(L280+M279,"")</f>
        <v>198.12579136430685</v>
      </c>
      <c r="N280" s="95">
        <f>IF(AND(B280&gt;=日経平均!$C$2,B280&lt;日経平均!$D$3),M280,0)</f>
        <v>198.12579136430685</v>
      </c>
      <c r="O280" s="83">
        <f t="shared" si="39"/>
        <v>5138830.2570322128</v>
      </c>
      <c r="P280" s="47" t="str">
        <f t="shared" si="43"/>
        <v/>
      </c>
      <c r="Q280" s="47" t="str">
        <f t="shared" si="37"/>
        <v/>
      </c>
      <c r="R280" s="35"/>
      <c r="S280" s="35"/>
      <c r="T280" s="35"/>
      <c r="U280" s="35"/>
    </row>
    <row r="281" spans="2:21" ht="10" customHeight="1" x14ac:dyDescent="0.55000000000000004">
      <c r="B281" s="87">
        <v>44835</v>
      </c>
      <c r="C281" s="88">
        <v>27587.46</v>
      </c>
      <c r="D281" s="81" t="str">
        <f t="shared" si="40"/>
        <v>2022/10</v>
      </c>
      <c r="E281" s="64">
        <f t="shared" si="45"/>
        <v>10000</v>
      </c>
      <c r="F281" s="67">
        <f t="shared" si="38"/>
        <v>0.36248353418545964</v>
      </c>
      <c r="G281" s="74" t="str">
        <f t="shared" si="41"/>
        <v>2000/01</v>
      </c>
      <c r="H281" s="69" t="str">
        <f t="shared" si="42"/>
        <v>2023/06</v>
      </c>
      <c r="I281" s="84">
        <f>IF(AND(B281&gt;=日経平均!$C$2,B281&lt;日経平均!$D$3),E281,0)</f>
        <v>10000</v>
      </c>
      <c r="J281" s="84">
        <f t="shared" si="44"/>
        <v>2740000</v>
      </c>
      <c r="K281" s="84">
        <f>IF(AND(B281&gt;=日経平均!$C$2,B281&lt;日経平均!$D$3),J281,NA())</f>
        <v>2740000</v>
      </c>
      <c r="L281" s="63">
        <f>IF(AND(B281&gt;=日経平均!$C$2,B281&lt;=日経平均!$D$3),F281,0)</f>
        <v>0.36248353418545964</v>
      </c>
      <c r="M281" s="76">
        <f>L281+M280</f>
        <v>198.48827489849231</v>
      </c>
      <c r="N281" s="95">
        <f>IF(AND(B281&gt;=日経平均!$C$2,B281&lt;日経平均!$D$3),M281,0)</f>
        <v>198.48827489849231</v>
      </c>
      <c r="O281" s="83">
        <f t="shared" si="39"/>
        <v>5475787.3442311604</v>
      </c>
      <c r="P281" s="47" t="str">
        <f t="shared" si="43"/>
        <v/>
      </c>
      <c r="Q281" s="47" t="str">
        <f t="shared" si="37"/>
        <v/>
      </c>
      <c r="R281" s="35"/>
      <c r="S281" s="35"/>
      <c r="T281" s="35"/>
      <c r="U281" s="35"/>
    </row>
    <row r="282" spans="2:21" ht="10" customHeight="1" x14ac:dyDescent="0.55000000000000004">
      <c r="B282" s="87">
        <v>44866</v>
      </c>
      <c r="C282" s="88">
        <v>27968.99</v>
      </c>
      <c r="D282" s="81" t="str">
        <f t="shared" si="40"/>
        <v>2022/11</v>
      </c>
      <c r="E282" s="64">
        <f t="shared" si="45"/>
        <v>10000</v>
      </c>
      <c r="F282" s="67">
        <f t="shared" si="38"/>
        <v>0.35753883139863113</v>
      </c>
      <c r="G282" s="74" t="str">
        <f t="shared" si="41"/>
        <v>2000/01</v>
      </c>
      <c r="H282" s="69" t="str">
        <f t="shared" si="42"/>
        <v>2023/06</v>
      </c>
      <c r="I282" s="84">
        <f>IF(AND(B282&gt;=日経平均!$C$2,B282&lt;日経平均!$D$3),E282,0)</f>
        <v>10000</v>
      </c>
      <c r="J282" s="84">
        <f t="shared" si="44"/>
        <v>2750000</v>
      </c>
      <c r="K282" s="84">
        <f>IF(AND(B282&gt;=日経平均!$C$2,B282&lt;日経平均!$D$3),J282,NA())</f>
        <v>2750000</v>
      </c>
      <c r="L282" s="63">
        <f>IF(AND(B282&gt;=日経平均!$C$2,B282&lt;=日経平均!$D$3),F282,0)</f>
        <v>0.35753883139863113</v>
      </c>
      <c r="M282" s="76">
        <f>L282+M281</f>
        <v>198.84581372989095</v>
      </c>
      <c r="N282" s="95">
        <f>IF(AND(B282&gt;=日経平均!$C$2,B282&lt;日経平均!$D$3),M282,0)</f>
        <v>198.84581372989095</v>
      </c>
      <c r="O282" s="83">
        <f t="shared" si="39"/>
        <v>5561516.5757531831</v>
      </c>
      <c r="P282" s="47" t="str">
        <f t="shared" si="43"/>
        <v/>
      </c>
      <c r="Q282" s="47" t="str">
        <f t="shared" si="37"/>
        <v/>
      </c>
      <c r="R282" s="35"/>
      <c r="S282" s="35"/>
      <c r="T282" s="35"/>
      <c r="U282" s="35"/>
    </row>
    <row r="283" spans="2:21" ht="10" customHeight="1" x14ac:dyDescent="0.55000000000000004">
      <c r="B283" s="87">
        <v>44896</v>
      </c>
      <c r="C283" s="88">
        <v>26094.5</v>
      </c>
      <c r="D283" s="81" t="str">
        <f t="shared" si="40"/>
        <v>2022/12</v>
      </c>
      <c r="E283" s="64">
        <f t="shared" si="45"/>
        <v>10000</v>
      </c>
      <c r="F283" s="67">
        <f t="shared" si="38"/>
        <v>0.38322251815516678</v>
      </c>
      <c r="G283" s="74" t="str">
        <f t="shared" si="41"/>
        <v>2000/01</v>
      </c>
      <c r="H283" s="69" t="str">
        <f t="shared" si="42"/>
        <v>2023/06</v>
      </c>
      <c r="I283" s="84">
        <f>IF(AND(B283&gt;=日経平均!$C$2,B283&lt;日経平均!$D$3),E283,0)</f>
        <v>10000</v>
      </c>
      <c r="J283" s="84">
        <f t="shared" si="44"/>
        <v>2760000</v>
      </c>
      <c r="K283" s="84">
        <f>IF(AND(B283&gt;=日経平均!$C$2,B283&lt;日経平均!$D$3),J283,NA())</f>
        <v>2760000</v>
      </c>
      <c r="L283" s="63">
        <f>IF(AND(B283&gt;=日経平均!$C$2,B283&lt;=日経平均!$D$3),F283,0)</f>
        <v>0.38322251815516678</v>
      </c>
      <c r="M283" s="76">
        <f>IFERROR(L283+M282,"")</f>
        <v>199.22903624804613</v>
      </c>
      <c r="N283" s="95">
        <f>IF(AND(B283&gt;=日経平均!$C$2,B283&lt;日経平均!$D$3),M283,0)</f>
        <v>199.22903624804613</v>
      </c>
      <c r="O283" s="83">
        <f t="shared" si="39"/>
        <v>5198782.0863746395</v>
      </c>
      <c r="P283" s="47" t="str">
        <f t="shared" si="43"/>
        <v/>
      </c>
      <c r="Q283" s="47" t="str">
        <f t="shared" si="37"/>
        <v/>
      </c>
      <c r="R283" s="35"/>
      <c r="S283" s="35"/>
      <c r="T283" s="35"/>
      <c r="U283" s="35"/>
    </row>
    <row r="284" spans="2:21" ht="10" customHeight="1" x14ac:dyDescent="0.55000000000000004">
      <c r="B284" s="87">
        <v>44927</v>
      </c>
      <c r="C284" s="88">
        <v>27327.11</v>
      </c>
      <c r="D284" s="81" t="str">
        <f t="shared" si="40"/>
        <v>2023/1</v>
      </c>
      <c r="E284" s="64">
        <f t="shared" si="45"/>
        <v>10000</v>
      </c>
      <c r="F284" s="67">
        <f t="shared" si="38"/>
        <v>0.36593697613834758</v>
      </c>
      <c r="G284" s="74" t="str">
        <f t="shared" si="41"/>
        <v>2000/01</v>
      </c>
      <c r="H284" s="69" t="str">
        <f t="shared" si="42"/>
        <v>2023/06</v>
      </c>
      <c r="I284" s="84">
        <f>IF(AND(B284&gt;=日経平均!$C$2,B284&lt;日経平均!$D$3),E284,0)</f>
        <v>10000</v>
      </c>
      <c r="J284" s="84">
        <f t="shared" si="44"/>
        <v>2770000</v>
      </c>
      <c r="K284" s="84">
        <f>IF(AND(B284&gt;=日経平均!$C$2,B284&lt;日経平均!$D$3),J284,NA())</f>
        <v>2770000</v>
      </c>
      <c r="L284" s="63">
        <f>IF(AND(B284&gt;=日経平均!$C$2,B284&lt;=日経平均!$D$3),F284,0)</f>
        <v>0.36593697613834758</v>
      </c>
      <c r="M284" s="76">
        <f>L284+M283</f>
        <v>199.59497322418449</v>
      </c>
      <c r="N284" s="95">
        <f>IF(AND(B284&gt;=日経平均!$C$2,B284&lt;日経平均!$D$3),M284,0)</f>
        <v>199.59497322418449</v>
      </c>
      <c r="O284" s="83">
        <f t="shared" si="39"/>
        <v>5454353.7887443444</v>
      </c>
      <c r="P284" s="47" t="str">
        <f t="shared" si="43"/>
        <v/>
      </c>
      <c r="Q284" s="47" t="str">
        <f t="shared" si="37"/>
        <v/>
      </c>
      <c r="R284" s="35"/>
      <c r="S284" s="35"/>
      <c r="T284" s="35"/>
      <c r="U284" s="35"/>
    </row>
    <row r="285" spans="2:21" ht="10" customHeight="1" x14ac:dyDescent="0.55000000000000004">
      <c r="B285" s="87">
        <v>44958</v>
      </c>
      <c r="C285" s="88">
        <v>27445.56</v>
      </c>
      <c r="D285" s="81" t="str">
        <f t="shared" si="40"/>
        <v>2023/2</v>
      </c>
      <c r="E285" s="64">
        <f t="shared" si="45"/>
        <v>10000</v>
      </c>
      <c r="F285" s="67">
        <f t="shared" si="38"/>
        <v>0.36435765930809938</v>
      </c>
      <c r="G285" s="74" t="str">
        <f t="shared" si="41"/>
        <v>2000/01</v>
      </c>
      <c r="H285" s="69" t="str">
        <f t="shared" si="42"/>
        <v>2023/06</v>
      </c>
      <c r="I285" s="84">
        <f>IF(AND(B285&gt;=日経平均!$C$2,B285&lt;日経平均!$D$3),E285,0)</f>
        <v>10000</v>
      </c>
      <c r="J285" s="84">
        <f t="shared" si="44"/>
        <v>2780000</v>
      </c>
      <c r="K285" s="84">
        <f>IF(AND(B285&gt;=日経平均!$C$2,B285&lt;日経平均!$D$3),J285,NA())</f>
        <v>2780000</v>
      </c>
      <c r="L285" s="63">
        <f>IF(AND(B285&gt;=日経平均!$C$2,B285&lt;=日経平均!$D$3),F285,0)</f>
        <v>0.36435765930809938</v>
      </c>
      <c r="M285" s="76">
        <f>IFERROR(L285+M284,"")</f>
        <v>199.95933088349258</v>
      </c>
      <c r="N285" s="95">
        <f>IF(AND(B285&gt;=日経平均!$C$2,B285&lt;日経平均!$D$3),M285,0)</f>
        <v>199.95933088349258</v>
      </c>
      <c r="O285" s="83">
        <f t="shared" si="39"/>
        <v>5487995.813322749</v>
      </c>
      <c r="P285" s="47" t="str">
        <f t="shared" si="43"/>
        <v/>
      </c>
      <c r="Q285" s="47" t="str">
        <f t="shared" si="37"/>
        <v/>
      </c>
      <c r="R285" s="35"/>
      <c r="S285" s="35"/>
      <c r="T285" s="35"/>
      <c r="U285" s="35"/>
    </row>
    <row r="286" spans="2:21" ht="10" customHeight="1" x14ac:dyDescent="0.55000000000000004">
      <c r="B286" s="87">
        <v>44986</v>
      </c>
      <c r="C286" s="88">
        <v>28041.48</v>
      </c>
      <c r="D286" s="81" t="str">
        <f t="shared" si="40"/>
        <v>2023/3</v>
      </c>
      <c r="E286" s="64">
        <f t="shared" si="45"/>
        <v>10000</v>
      </c>
      <c r="F286" s="67">
        <f t="shared" si="38"/>
        <v>0.35661455814743015</v>
      </c>
      <c r="G286" s="74" t="str">
        <f t="shared" si="41"/>
        <v>2000/01</v>
      </c>
      <c r="H286" s="69" t="str">
        <f t="shared" si="42"/>
        <v>2023/06</v>
      </c>
      <c r="I286" s="84">
        <f>IF(AND(B286&gt;=日経平均!$C$2,B286&lt;日経平均!$D$3),E286,0)</f>
        <v>10000</v>
      </c>
      <c r="J286" s="84">
        <f t="shared" si="44"/>
        <v>2790000</v>
      </c>
      <c r="K286" s="84">
        <f>IF(AND(B286&gt;=日経平均!$C$2,B286&lt;日経平均!$D$3),J286,NA())</f>
        <v>2790000</v>
      </c>
      <c r="L286" s="63">
        <f>IF(AND(B286&gt;=日経平均!$C$2,B286&lt;=日経平均!$D$3),F286,0)</f>
        <v>0.35661455814743015</v>
      </c>
      <c r="M286" s="76">
        <f>L286+M285</f>
        <v>200.31594544164003</v>
      </c>
      <c r="N286" s="95">
        <f>IF(AND(B286&gt;=日経平均!$C$2,B286&lt;日経平均!$D$3),M286,0)</f>
        <v>200.31594544164003</v>
      </c>
      <c r="O286" s="83">
        <f t="shared" si="39"/>
        <v>5617155.5777828395</v>
      </c>
      <c r="P286" s="47" t="str">
        <f t="shared" si="43"/>
        <v/>
      </c>
      <c r="Q286" s="47" t="str">
        <f t="shared" si="37"/>
        <v/>
      </c>
      <c r="R286" s="35"/>
      <c r="S286" s="35"/>
      <c r="T286" s="35"/>
      <c r="U286" s="35"/>
    </row>
    <row r="287" spans="2:21" ht="10" customHeight="1" x14ac:dyDescent="0.55000000000000004">
      <c r="B287" s="87">
        <v>45017</v>
      </c>
      <c r="C287" s="88">
        <v>28856.44</v>
      </c>
      <c r="D287" s="81" t="str">
        <f t="shared" si="40"/>
        <v>2023/4</v>
      </c>
      <c r="E287" s="64">
        <f t="shared" si="45"/>
        <v>10000</v>
      </c>
      <c r="F287" s="67">
        <f t="shared" si="38"/>
        <v>0.34654309401991379</v>
      </c>
      <c r="G287" s="74" t="str">
        <f t="shared" si="41"/>
        <v>2000/01</v>
      </c>
      <c r="H287" s="69" t="str">
        <f t="shared" si="42"/>
        <v>2023/06</v>
      </c>
      <c r="I287" s="84">
        <f>IF(AND(B287&gt;=日経平均!$C$2,B287&lt;日経平均!$D$3),E287,0)</f>
        <v>10000</v>
      </c>
      <c r="J287" s="84">
        <f t="shared" si="44"/>
        <v>2800000</v>
      </c>
      <c r="K287" s="84">
        <f>IF(AND(B287&gt;=日経平均!$C$2,B287&lt;日経平均!$D$3),J287,NA())</f>
        <v>2800000</v>
      </c>
      <c r="L287" s="63">
        <f>IF(AND(B287&gt;=日経平均!$C$2,B287&lt;=日経平均!$D$3),F287,0)</f>
        <v>0.34654309401991379</v>
      </c>
      <c r="M287" s="76">
        <f>IFERROR(L287+M286,"")</f>
        <v>200.66248853565995</v>
      </c>
      <c r="N287" s="95">
        <f>IF(AND(B287&gt;=日経平均!$C$2,B287&lt;日経平均!$D$3),M287,0)</f>
        <v>200.66248853565995</v>
      </c>
      <c r="O287" s="83">
        <f t="shared" si="39"/>
        <v>5790405.0606799591</v>
      </c>
      <c r="P287" s="47" t="str">
        <f>IF(D287=$P$6,N287,"")</f>
        <v/>
      </c>
      <c r="Q287" s="47" t="str">
        <f t="shared" si="37"/>
        <v/>
      </c>
      <c r="R287" s="35"/>
      <c r="S287" s="35"/>
      <c r="T287" s="35"/>
      <c r="U287" s="35"/>
    </row>
    <row r="288" spans="2:21" ht="10" customHeight="1" x14ac:dyDescent="0.55000000000000004">
      <c r="B288" s="87">
        <v>45047</v>
      </c>
      <c r="C288" s="88">
        <v>29388.3</v>
      </c>
      <c r="D288" s="81" t="str">
        <f t="shared" si="40"/>
        <v>2023/5</v>
      </c>
      <c r="E288" s="64">
        <f t="shared" si="45"/>
        <v>10000</v>
      </c>
      <c r="F288" s="67">
        <f>E288/C288</f>
        <v>0.34027146857763124</v>
      </c>
      <c r="G288" s="74" t="str">
        <f t="shared" si="41"/>
        <v>2000/01</v>
      </c>
      <c r="H288" s="69" t="str">
        <f t="shared" si="42"/>
        <v>2023/06</v>
      </c>
      <c r="I288" s="84">
        <f>IF(AND(B288&gt;=日経平均!$C$2,B288&lt;日経平均!$D$3),E288,0)</f>
        <v>10000</v>
      </c>
      <c r="J288" s="84">
        <f t="shared" si="44"/>
        <v>2810000</v>
      </c>
      <c r="K288" s="84">
        <f>IF(AND(B288&gt;=日経平均!$C$2,B288&lt;日経平均!$D$3),J288,NA())</f>
        <v>2810000</v>
      </c>
      <c r="L288" s="63">
        <f>IF(AND(B288&gt;=日経平均!$C$2,B288&lt;=日経平均!$D$3),F288,0)</f>
        <v>0.34027146857763124</v>
      </c>
      <c r="M288" s="76">
        <f>L288+M287</f>
        <v>201.00276000423759</v>
      </c>
      <c r="N288" s="95">
        <f>IF(AND(B288&gt;=日経平均!$C$2,B288&lt;日経平均!$D$3),M288,0)</f>
        <v>201.00276000423759</v>
      </c>
      <c r="O288" s="83">
        <f t="shared" si="39"/>
        <v>5907129.4118325356</v>
      </c>
      <c r="P288" s="47">
        <f t="shared" si="43"/>
        <v>201.00276000423759</v>
      </c>
      <c r="Q288" s="47">
        <f t="shared" si="37"/>
        <v>29388.3</v>
      </c>
      <c r="R288" s="35"/>
      <c r="S288" s="35"/>
      <c r="T288" s="35"/>
      <c r="U288" s="35"/>
    </row>
    <row r="289" spans="2:21" ht="10" customHeight="1" x14ac:dyDescent="0.55000000000000004">
      <c r="B289" s="87">
        <v>45078</v>
      </c>
      <c r="C289" s="88" t="e">
        <v>#N/A</v>
      </c>
      <c r="D289" s="81" t="str">
        <f t="shared" si="40"/>
        <v>2023/6</v>
      </c>
      <c r="E289" s="64">
        <f t="shared" si="45"/>
        <v>10000</v>
      </c>
      <c r="F289" s="67" t="e">
        <f t="shared" si="38"/>
        <v>#N/A</v>
      </c>
      <c r="G289" s="74" t="str">
        <f t="shared" si="41"/>
        <v>2000/01</v>
      </c>
      <c r="H289" s="69" t="str">
        <f t="shared" si="42"/>
        <v>2023/06</v>
      </c>
      <c r="I289" s="84">
        <f>IF(AND(B289&gt;=日経平均!$C$2,B289&lt;日経平均!$D$3),E289,0)</f>
        <v>0</v>
      </c>
      <c r="J289" s="84">
        <f t="shared" si="44"/>
        <v>2820000</v>
      </c>
      <c r="K289" s="84" t="e">
        <f>IF(AND(B289&gt;=日経平均!$C$2,B289&lt;日経平均!$D$3),J289,NA())</f>
        <v>#N/A</v>
      </c>
      <c r="L289" s="63" t="e">
        <f>IF(AND(B289&gt;=日経平均!$C$2,B289&lt;=日経平均!$D$3),F289,0)</f>
        <v>#N/A</v>
      </c>
      <c r="M289" s="76" t="str">
        <f>IFERROR(L289+M288,"")</f>
        <v/>
      </c>
      <c r="N289" s="95">
        <f>IF(AND(B289&gt;=日経平均!$C$2,B289&lt;日経平均!$D$3),M289,0)</f>
        <v>0</v>
      </c>
      <c r="O289" s="83" t="e">
        <f t="shared" si="39"/>
        <v>#N/A</v>
      </c>
      <c r="P289" s="47" t="str">
        <f t="shared" si="43"/>
        <v/>
      </c>
      <c r="Q289" s="47" t="str">
        <f t="shared" si="37"/>
        <v/>
      </c>
      <c r="R289" s="35"/>
      <c r="S289" s="35"/>
      <c r="T289" s="35"/>
      <c r="U289" s="35"/>
    </row>
    <row r="290" spans="2:21" ht="10" customHeight="1" x14ac:dyDescent="0.55000000000000004">
      <c r="B290" s="87">
        <v>45108</v>
      </c>
      <c r="C290" s="88" t="e">
        <v>#N/A</v>
      </c>
      <c r="D290" s="81" t="str">
        <f t="shared" si="40"/>
        <v>2023/7</v>
      </c>
      <c r="E290" s="64">
        <f t="shared" si="45"/>
        <v>10000</v>
      </c>
      <c r="F290" s="67" t="e">
        <f t="shared" si="38"/>
        <v>#N/A</v>
      </c>
      <c r="G290" s="74" t="str">
        <f t="shared" si="41"/>
        <v>2000/01</v>
      </c>
      <c r="H290" s="69" t="str">
        <f t="shared" si="42"/>
        <v>2023/06</v>
      </c>
      <c r="I290" s="84">
        <f>IF(AND(B290&gt;=日経平均!$C$2,B290&lt;日経平均!$D$3),E290,0)</f>
        <v>0</v>
      </c>
      <c r="J290" s="84">
        <f t="shared" si="44"/>
        <v>2820000</v>
      </c>
      <c r="K290" s="84" t="e">
        <f>IF(AND(B290&gt;=日経平均!$C$2,B290&lt;日経平均!$D$3),J290,NA())</f>
        <v>#N/A</v>
      </c>
      <c r="L290" s="63">
        <f>IF(AND(B290&gt;=日経平均!$C$2,B290&lt;=日経平均!$D$3),F290,0)</f>
        <v>0</v>
      </c>
      <c r="M290" s="76" t="e">
        <f>L290+M289</f>
        <v>#VALUE!</v>
      </c>
      <c r="N290" s="95">
        <f>IF(AND(B290&gt;=日経平均!$C$2,B290&lt;日経平均!$D$3),M290,0)</f>
        <v>0</v>
      </c>
      <c r="O290" s="83" t="e">
        <f t="shared" si="39"/>
        <v>#N/A</v>
      </c>
      <c r="P290" s="47" t="str">
        <f t="shared" si="43"/>
        <v/>
      </c>
      <c r="Q290" s="47" t="str">
        <f t="shared" si="37"/>
        <v/>
      </c>
      <c r="R290" s="35"/>
      <c r="S290" s="35"/>
      <c r="T290" s="35"/>
      <c r="U290" s="35"/>
    </row>
    <row r="291" spans="2:21" ht="10" customHeight="1" x14ac:dyDescent="0.55000000000000004">
      <c r="B291" s="87">
        <v>45139</v>
      </c>
      <c r="C291" s="88" t="e">
        <v>#N/A</v>
      </c>
      <c r="D291" s="81" t="str">
        <f t="shared" si="40"/>
        <v>2023/8</v>
      </c>
      <c r="E291" s="64">
        <f t="shared" si="45"/>
        <v>10000</v>
      </c>
      <c r="F291" s="67" t="e">
        <f t="shared" si="38"/>
        <v>#N/A</v>
      </c>
      <c r="G291" s="74" t="str">
        <f t="shared" si="41"/>
        <v>2000/01</v>
      </c>
      <c r="H291" s="69" t="str">
        <f t="shared" si="42"/>
        <v>2023/06</v>
      </c>
      <c r="I291" s="84">
        <f>IF(AND(B291&gt;=日経平均!$C$2,B291&lt;日経平均!$D$3),E291,0)</f>
        <v>0</v>
      </c>
      <c r="J291" s="84">
        <f t="shared" si="44"/>
        <v>2820000</v>
      </c>
      <c r="K291" s="84" t="e">
        <f>IF(AND(B291&gt;=日経平均!$C$2,B291&lt;日経平均!$D$3),J291,NA())</f>
        <v>#N/A</v>
      </c>
      <c r="L291" s="63">
        <f>IF(AND(B291&gt;=日経平均!$C$2,B291&lt;=日経平均!$D$3),F291,0)</f>
        <v>0</v>
      </c>
      <c r="M291" s="76" t="str">
        <f>IFERROR(L291+M290,"")</f>
        <v/>
      </c>
      <c r="N291" s="95">
        <f>IF(AND(B291&gt;=日経平均!$C$2,B291&lt;日経平均!$D$3),M291,0)</f>
        <v>0</v>
      </c>
      <c r="O291" s="83" t="e">
        <f t="shared" si="39"/>
        <v>#N/A</v>
      </c>
      <c r="P291" s="47" t="str">
        <f t="shared" si="43"/>
        <v/>
      </c>
      <c r="Q291" s="47" t="str">
        <f t="shared" si="37"/>
        <v/>
      </c>
      <c r="R291" s="35"/>
      <c r="S291" s="35"/>
      <c r="T291" s="35"/>
      <c r="U291" s="35"/>
    </row>
    <row r="292" spans="2:21" ht="10" customHeight="1" x14ac:dyDescent="0.55000000000000004">
      <c r="B292" s="87">
        <v>45170</v>
      </c>
      <c r="C292" s="88" t="e">
        <v>#N/A</v>
      </c>
      <c r="D292" s="81" t="str">
        <f t="shared" si="40"/>
        <v>2023/9</v>
      </c>
      <c r="E292" s="64">
        <f t="shared" si="45"/>
        <v>10000</v>
      </c>
      <c r="F292" s="67" t="e">
        <f t="shared" si="38"/>
        <v>#N/A</v>
      </c>
      <c r="G292" s="74" t="str">
        <f t="shared" si="41"/>
        <v>2000/01</v>
      </c>
      <c r="H292" s="69" t="str">
        <f t="shared" si="42"/>
        <v>2023/06</v>
      </c>
      <c r="I292" s="84">
        <f>IF(AND(B292&gt;=日経平均!$C$2,B292&lt;日経平均!$D$3),E292,0)</f>
        <v>0</v>
      </c>
      <c r="J292" s="84">
        <f t="shared" si="44"/>
        <v>2820000</v>
      </c>
      <c r="K292" s="84" t="e">
        <f>IF(AND(B292&gt;=日経平均!$C$2,B292&lt;日経平均!$D$3),J292,NA())</f>
        <v>#N/A</v>
      </c>
      <c r="L292" s="63">
        <f>IF(AND(B292&gt;=日経平均!$C$2,B292&lt;=日経平均!$D$3),F292,0)</f>
        <v>0</v>
      </c>
      <c r="M292" s="76" t="e">
        <f>L292+M291</f>
        <v>#VALUE!</v>
      </c>
      <c r="N292" s="95">
        <f>IF(AND(B292&gt;=日経平均!$C$2,B292&lt;日経平均!$D$3),M292,0)</f>
        <v>0</v>
      </c>
      <c r="O292" s="83" t="e">
        <f t="shared" si="39"/>
        <v>#N/A</v>
      </c>
      <c r="P292" s="47" t="str">
        <f t="shared" si="43"/>
        <v/>
      </c>
      <c r="Q292" s="47" t="str">
        <f t="shared" si="37"/>
        <v/>
      </c>
      <c r="R292" s="35"/>
      <c r="S292" s="35"/>
      <c r="T292" s="35"/>
      <c r="U292" s="35"/>
    </row>
    <row r="293" spans="2:21" ht="10" customHeight="1" x14ac:dyDescent="0.55000000000000004">
      <c r="B293" s="87">
        <v>45200</v>
      </c>
      <c r="C293" s="88" t="e">
        <v>#N/A</v>
      </c>
      <c r="D293" s="81" t="str">
        <f t="shared" si="40"/>
        <v>2023/10</v>
      </c>
      <c r="E293" s="64">
        <f t="shared" si="45"/>
        <v>10000</v>
      </c>
      <c r="F293" s="67" t="e">
        <f t="shared" si="38"/>
        <v>#N/A</v>
      </c>
      <c r="G293" s="74" t="str">
        <f t="shared" si="41"/>
        <v>2000/01</v>
      </c>
      <c r="H293" s="69" t="str">
        <f t="shared" si="42"/>
        <v>2023/06</v>
      </c>
      <c r="I293" s="84">
        <f>IF(AND(B293&gt;=日経平均!$C$2,B293&lt;日経平均!$D$3),E293,0)</f>
        <v>0</v>
      </c>
      <c r="J293" s="84">
        <f t="shared" si="44"/>
        <v>2820000</v>
      </c>
      <c r="K293" s="84" t="e">
        <f>IF(AND(B293&gt;=日経平均!$C$2,B293&lt;日経平均!$D$3),J293,NA())</f>
        <v>#N/A</v>
      </c>
      <c r="L293" s="63">
        <f>IF(AND(B293&gt;=日経平均!$C$2,B293&lt;=日経平均!$D$3),F293,0)</f>
        <v>0</v>
      </c>
      <c r="M293" s="76" t="e">
        <f>L293+M292</f>
        <v>#VALUE!</v>
      </c>
      <c r="N293" s="95">
        <f>IF(AND(B293&gt;=日経平均!$C$2,B293&lt;日経平均!$D$3),M293,0)</f>
        <v>0</v>
      </c>
      <c r="O293" s="83" t="e">
        <f t="shared" si="39"/>
        <v>#N/A</v>
      </c>
      <c r="P293" s="47" t="str">
        <f t="shared" si="43"/>
        <v/>
      </c>
      <c r="Q293" s="47" t="str">
        <f t="shared" si="37"/>
        <v/>
      </c>
      <c r="R293" s="35"/>
      <c r="S293" s="35"/>
      <c r="T293" s="35"/>
      <c r="U293" s="35"/>
    </row>
    <row r="294" spans="2:21" ht="10" customHeight="1" x14ac:dyDescent="0.55000000000000004">
      <c r="B294" s="87">
        <v>45231</v>
      </c>
      <c r="C294" s="88" t="e">
        <v>#N/A</v>
      </c>
      <c r="D294" s="81" t="str">
        <f t="shared" si="40"/>
        <v>2023/11</v>
      </c>
      <c r="E294" s="64">
        <f t="shared" si="45"/>
        <v>10000</v>
      </c>
      <c r="F294" s="67" t="e">
        <f t="shared" si="38"/>
        <v>#N/A</v>
      </c>
      <c r="G294" s="74" t="str">
        <f t="shared" si="41"/>
        <v>2000/01</v>
      </c>
      <c r="H294" s="69" t="str">
        <f t="shared" si="42"/>
        <v>2023/06</v>
      </c>
      <c r="I294" s="84">
        <f>IF(AND(B294&gt;=日経平均!$C$2,B294&lt;日経平均!$D$3),E294,0)</f>
        <v>0</v>
      </c>
      <c r="J294" s="84">
        <f t="shared" si="44"/>
        <v>2820000</v>
      </c>
      <c r="K294" s="84" t="e">
        <f>IF(AND(B294&gt;=日経平均!$C$2,B294&lt;日経平均!$D$3),J294,NA())</f>
        <v>#N/A</v>
      </c>
      <c r="L294" s="63">
        <f>IF(AND(B294&gt;=日経平均!$C$2,B294&lt;=日経平均!$D$3),F294,0)</f>
        <v>0</v>
      </c>
      <c r="M294" s="76" t="str">
        <f>IFERROR(L294+M293,"")</f>
        <v/>
      </c>
      <c r="N294" s="95">
        <f>IF(AND(B294&gt;=日経平均!$C$2,B294&lt;日経平均!$D$3),M294,0)</f>
        <v>0</v>
      </c>
      <c r="O294" s="83" t="e">
        <f t="shared" si="39"/>
        <v>#N/A</v>
      </c>
      <c r="P294" s="47" t="str">
        <f t="shared" si="43"/>
        <v/>
      </c>
      <c r="Q294" s="47" t="str">
        <f t="shared" si="37"/>
        <v/>
      </c>
      <c r="R294" s="35"/>
      <c r="S294" s="35"/>
      <c r="T294" s="35"/>
      <c r="U294" s="35"/>
    </row>
    <row r="295" spans="2:21" ht="10" customHeight="1" x14ac:dyDescent="0.55000000000000004">
      <c r="B295" s="87">
        <v>45261</v>
      </c>
      <c r="C295" s="88" t="e">
        <v>#N/A</v>
      </c>
      <c r="D295" s="81" t="str">
        <f t="shared" si="40"/>
        <v>2023/12</v>
      </c>
      <c r="E295" s="64">
        <f t="shared" si="45"/>
        <v>10000</v>
      </c>
      <c r="F295" s="67" t="e">
        <f t="shared" si="38"/>
        <v>#N/A</v>
      </c>
      <c r="G295" s="74" t="str">
        <f t="shared" si="41"/>
        <v>2000/01</v>
      </c>
      <c r="H295" s="69" t="str">
        <f t="shared" si="42"/>
        <v>2023/06</v>
      </c>
      <c r="I295" s="84">
        <f>IF(AND(B295&gt;=日経平均!$C$2,B295&lt;日経平均!$D$3),E295,0)</f>
        <v>0</v>
      </c>
      <c r="J295" s="84">
        <f t="shared" si="44"/>
        <v>2820000</v>
      </c>
      <c r="K295" s="84" t="e">
        <f>IF(AND(B295&gt;=日経平均!$C$2,B295&lt;日経平均!$D$3),J295,NA())</f>
        <v>#N/A</v>
      </c>
      <c r="L295" s="63">
        <f>IF(AND(B295&gt;=日経平均!$C$2,B295&lt;=日経平均!$D$3),F295,0)</f>
        <v>0</v>
      </c>
      <c r="M295" s="76" t="e">
        <f>L295+M294</f>
        <v>#VALUE!</v>
      </c>
      <c r="N295" s="95">
        <f>IF(AND(B295&gt;=日経平均!$C$2,B295&lt;日経平均!$D$3),M295,0)</f>
        <v>0</v>
      </c>
      <c r="O295" s="83" t="e">
        <f t="shared" si="39"/>
        <v>#N/A</v>
      </c>
      <c r="P295" s="47" t="str">
        <f t="shared" si="43"/>
        <v/>
      </c>
      <c r="Q295" s="47" t="str">
        <f t="shared" si="37"/>
        <v/>
      </c>
      <c r="R295" s="35"/>
      <c r="S295" s="35"/>
      <c r="T295" s="35"/>
      <c r="U295" s="35"/>
    </row>
    <row r="296" spans="2:21" ht="10" customHeight="1" x14ac:dyDescent="0.55000000000000004">
      <c r="B296" s="87">
        <v>45292</v>
      </c>
      <c r="C296" s="88" t="e">
        <v>#N/A</v>
      </c>
      <c r="D296" s="81" t="str">
        <f t="shared" si="40"/>
        <v>2024/1</v>
      </c>
      <c r="E296" s="64">
        <f t="shared" si="45"/>
        <v>10000</v>
      </c>
      <c r="F296" s="67" t="e">
        <f t="shared" si="38"/>
        <v>#N/A</v>
      </c>
      <c r="G296" s="74" t="str">
        <f t="shared" si="41"/>
        <v>2000/01</v>
      </c>
      <c r="H296" s="69" t="str">
        <f t="shared" si="42"/>
        <v>2023/06</v>
      </c>
      <c r="I296" s="84">
        <f>IF(AND(B296&gt;=日経平均!$C$2,B296&lt;日経平均!$D$3),E296,0)</f>
        <v>0</v>
      </c>
      <c r="J296" s="84">
        <f t="shared" si="44"/>
        <v>2820000</v>
      </c>
      <c r="K296" s="84" t="e">
        <f>IF(AND(B296&gt;=日経平均!$C$2,B296&lt;日経平均!$D$3),J296,NA())</f>
        <v>#N/A</v>
      </c>
      <c r="L296" s="63">
        <f>IF(AND(B296&gt;=日経平均!$C$2,B296&lt;=日経平均!$D$3),F296,0)</f>
        <v>0</v>
      </c>
      <c r="M296" s="76" t="str">
        <f>IFERROR(L296+M295,"")</f>
        <v/>
      </c>
      <c r="N296" s="95">
        <f>IF(AND(B296&gt;=日経平均!$C$2,B296&lt;日経平均!$D$3),M296,0)</f>
        <v>0</v>
      </c>
      <c r="O296" s="83" t="e">
        <f t="shared" si="39"/>
        <v>#N/A</v>
      </c>
      <c r="P296" s="47" t="str">
        <f t="shared" si="43"/>
        <v/>
      </c>
      <c r="Q296" s="47" t="str">
        <f t="shared" si="37"/>
        <v/>
      </c>
      <c r="R296" s="35"/>
      <c r="S296" s="35"/>
      <c r="T296" s="35"/>
      <c r="U296" s="35"/>
    </row>
    <row r="297" spans="2:21" ht="10" customHeight="1" x14ac:dyDescent="0.55000000000000004">
      <c r="B297" s="87">
        <v>45323</v>
      </c>
      <c r="C297" s="88" t="e">
        <v>#N/A</v>
      </c>
      <c r="D297" s="81" t="str">
        <f t="shared" si="40"/>
        <v>2024/2</v>
      </c>
      <c r="E297" s="64">
        <f t="shared" si="45"/>
        <v>10000</v>
      </c>
      <c r="F297" s="67" t="e">
        <f t="shared" si="38"/>
        <v>#N/A</v>
      </c>
      <c r="G297" s="74" t="str">
        <f t="shared" si="41"/>
        <v>2000/01</v>
      </c>
      <c r="H297" s="69" t="str">
        <f t="shared" si="42"/>
        <v>2023/06</v>
      </c>
      <c r="I297" s="84">
        <f>IF(AND(B297&gt;=日経平均!$C$2,B297&lt;日経平均!$D$3),E297,0)</f>
        <v>0</v>
      </c>
      <c r="J297" s="84">
        <f t="shared" si="44"/>
        <v>2820000</v>
      </c>
      <c r="K297" s="84" t="e">
        <f>IF(AND(B297&gt;=日経平均!$C$2,B297&lt;日経平均!$D$3),J297,NA())</f>
        <v>#N/A</v>
      </c>
      <c r="L297" s="63">
        <f>IF(AND(B297&gt;=日経平均!$C$2,B297&lt;=日経平均!$D$3),F297,0)</f>
        <v>0</v>
      </c>
      <c r="M297" s="76" t="e">
        <f>L297+M296</f>
        <v>#VALUE!</v>
      </c>
      <c r="N297" s="95">
        <f>IF(AND(B297&gt;=日経平均!$C$2,B297&lt;日経平均!$D$3),M297,0)</f>
        <v>0</v>
      </c>
      <c r="O297" s="83" t="e">
        <f t="shared" si="39"/>
        <v>#N/A</v>
      </c>
      <c r="P297" s="47" t="str">
        <f t="shared" si="43"/>
        <v/>
      </c>
      <c r="Q297" s="47" t="str">
        <f t="shared" si="37"/>
        <v/>
      </c>
      <c r="R297" s="35"/>
      <c r="S297" s="35"/>
      <c r="T297" s="35"/>
      <c r="U297" s="35"/>
    </row>
    <row r="298" spans="2:21" ht="10" customHeight="1" x14ac:dyDescent="0.55000000000000004">
      <c r="B298" s="87">
        <v>45352</v>
      </c>
      <c r="C298" s="88" t="e">
        <v>#N/A</v>
      </c>
      <c r="D298" s="81" t="str">
        <f t="shared" si="40"/>
        <v>2024/3</v>
      </c>
      <c r="E298" s="64">
        <f t="shared" si="45"/>
        <v>10000</v>
      </c>
      <c r="F298" s="67" t="e">
        <f t="shared" si="38"/>
        <v>#N/A</v>
      </c>
      <c r="G298" s="74" t="str">
        <f t="shared" si="41"/>
        <v>2000/01</v>
      </c>
      <c r="H298" s="69" t="str">
        <f t="shared" si="42"/>
        <v>2023/06</v>
      </c>
      <c r="I298" s="84">
        <f>IF(AND(B298&gt;=日経平均!$C$2,B298&lt;日経平均!$D$3),E298,0)</f>
        <v>0</v>
      </c>
      <c r="J298" s="84">
        <f t="shared" si="44"/>
        <v>2820000</v>
      </c>
      <c r="K298" s="84" t="e">
        <f>IF(AND(B298&gt;=日経平均!$C$2,B298&lt;日経平均!$D$3),J298,NA())</f>
        <v>#N/A</v>
      </c>
      <c r="L298" s="63">
        <f>IF(AND(B298&gt;=日経平均!$C$2,B298&lt;=日経平均!$D$3),F298,0)</f>
        <v>0</v>
      </c>
      <c r="M298" s="76" t="str">
        <f>IFERROR(L298+M297,"")</f>
        <v/>
      </c>
      <c r="N298" s="95">
        <f>IF(AND(B298&gt;=日経平均!$C$2,B298&lt;日経平均!$D$3),M298,0)</f>
        <v>0</v>
      </c>
      <c r="O298" s="83" t="e">
        <f t="shared" si="39"/>
        <v>#N/A</v>
      </c>
      <c r="P298" s="47" t="str">
        <f t="shared" si="43"/>
        <v/>
      </c>
      <c r="Q298" s="47" t="str">
        <f t="shared" si="37"/>
        <v/>
      </c>
      <c r="R298" s="35"/>
      <c r="S298" s="35"/>
      <c r="T298" s="35"/>
      <c r="U298" s="35"/>
    </row>
    <row r="299" spans="2:21" ht="10" customHeight="1" x14ac:dyDescent="0.55000000000000004">
      <c r="B299" s="87">
        <v>45383</v>
      </c>
      <c r="C299" s="88" t="e">
        <v>#N/A</v>
      </c>
      <c r="D299" s="81" t="str">
        <f t="shared" si="40"/>
        <v>2024/4</v>
      </c>
      <c r="E299" s="64">
        <f t="shared" si="45"/>
        <v>10000</v>
      </c>
      <c r="F299" s="67" t="e">
        <f t="shared" si="38"/>
        <v>#N/A</v>
      </c>
      <c r="G299" s="74" t="str">
        <f t="shared" si="41"/>
        <v>2000/01</v>
      </c>
      <c r="H299" s="69" t="str">
        <f t="shared" si="42"/>
        <v>2023/06</v>
      </c>
      <c r="I299" s="84">
        <f>IF(AND(B299&gt;=日経平均!$C$2,B299&lt;日経平均!$D$3),E299,0)</f>
        <v>0</v>
      </c>
      <c r="J299" s="84">
        <f t="shared" si="44"/>
        <v>2820000</v>
      </c>
      <c r="K299" s="84" t="e">
        <f>IF(AND(B299&gt;=日経平均!$C$2,B299&lt;日経平均!$D$3),J299,NA())</f>
        <v>#N/A</v>
      </c>
      <c r="L299" s="63">
        <f>IF(AND(B299&gt;=日経平均!$C$2,B299&lt;=日経平均!$D$3),F299,0)</f>
        <v>0</v>
      </c>
      <c r="M299" s="76" t="e">
        <f>L299+M298</f>
        <v>#VALUE!</v>
      </c>
      <c r="N299" s="95">
        <f>IF(AND(B299&gt;=日経平均!$C$2,B299&lt;日経平均!$D$3),M299,0)</f>
        <v>0</v>
      </c>
      <c r="O299" s="83" t="e">
        <f t="shared" si="39"/>
        <v>#N/A</v>
      </c>
      <c r="P299" s="47" t="str">
        <f t="shared" si="43"/>
        <v/>
      </c>
      <c r="Q299" s="47" t="str">
        <f t="shared" si="37"/>
        <v/>
      </c>
      <c r="R299" s="35"/>
      <c r="S299" s="35"/>
      <c r="T299" s="35"/>
      <c r="U299" s="35"/>
    </row>
    <row r="300" spans="2:21" ht="10" customHeight="1" x14ac:dyDescent="0.55000000000000004">
      <c r="B300" s="87">
        <v>45413</v>
      </c>
      <c r="C300" s="88" t="e">
        <v>#N/A</v>
      </c>
      <c r="D300" s="81" t="str">
        <f t="shared" si="40"/>
        <v>2024/5</v>
      </c>
      <c r="E300" s="64">
        <f t="shared" si="45"/>
        <v>10000</v>
      </c>
      <c r="F300" s="67" t="e">
        <f t="shared" si="38"/>
        <v>#N/A</v>
      </c>
      <c r="G300" s="74" t="str">
        <f t="shared" si="41"/>
        <v>2000/01</v>
      </c>
      <c r="H300" s="69" t="str">
        <f t="shared" si="42"/>
        <v>2023/06</v>
      </c>
      <c r="I300" s="84">
        <f>IF(AND(B300&gt;=日経平均!$C$2,B300&lt;日経平均!$D$3),E300,0)</f>
        <v>0</v>
      </c>
      <c r="J300" s="84">
        <f t="shared" si="44"/>
        <v>2820000</v>
      </c>
      <c r="K300" s="84" t="e">
        <f>IF(AND(B300&gt;=日経平均!$C$2,B300&lt;日経平均!$D$3),J300,NA())</f>
        <v>#N/A</v>
      </c>
      <c r="L300" s="63">
        <f>IF(AND(B300&gt;=日経平均!$C$2,B300&lt;=日経平均!$D$3),F300,0)</f>
        <v>0</v>
      </c>
      <c r="M300" s="76" t="str">
        <f>IFERROR(L300+M299,"")</f>
        <v/>
      </c>
      <c r="N300" s="95">
        <f>IF(AND(B300&gt;=日経平均!$C$2,B300&lt;日経平均!$D$3),M300,0)</f>
        <v>0</v>
      </c>
      <c r="O300" s="83" t="e">
        <f t="shared" si="39"/>
        <v>#N/A</v>
      </c>
      <c r="P300" s="47" t="str">
        <f t="shared" si="43"/>
        <v/>
      </c>
      <c r="Q300" s="47" t="str">
        <f t="shared" si="37"/>
        <v/>
      </c>
      <c r="R300" s="35"/>
      <c r="S300" s="35"/>
      <c r="T300" s="35"/>
      <c r="U300" s="35"/>
    </row>
    <row r="301" spans="2:21" ht="10" customHeight="1" x14ac:dyDescent="0.55000000000000004">
      <c r="B301" s="87">
        <v>45444</v>
      </c>
      <c r="C301" s="88" t="e">
        <v>#N/A</v>
      </c>
      <c r="D301" s="81" t="str">
        <f t="shared" si="40"/>
        <v>2024/6</v>
      </c>
      <c r="E301" s="64">
        <f t="shared" si="45"/>
        <v>10000</v>
      </c>
      <c r="F301" s="67" t="e">
        <f t="shared" si="38"/>
        <v>#N/A</v>
      </c>
      <c r="G301" s="74" t="str">
        <f t="shared" si="41"/>
        <v>2000/01</v>
      </c>
      <c r="H301" s="69" t="str">
        <f t="shared" si="42"/>
        <v>2023/06</v>
      </c>
      <c r="I301" s="84">
        <f>IF(AND(B301&gt;=日経平均!$C$2,B301&lt;日経平均!$D$3),E301,0)</f>
        <v>0</v>
      </c>
      <c r="J301" s="84">
        <f t="shared" si="44"/>
        <v>2820000</v>
      </c>
      <c r="K301" s="84" t="e">
        <f>IF(AND(B301&gt;=日経平均!$C$2,B301&lt;日経平均!$D$3),J301,NA())</f>
        <v>#N/A</v>
      </c>
      <c r="L301" s="63">
        <f>IF(AND(B301&gt;=日経平均!$C$2,B301&lt;=日経平均!$D$3),F301,0)</f>
        <v>0</v>
      </c>
      <c r="M301" s="76" t="e">
        <f>L301+M300</f>
        <v>#VALUE!</v>
      </c>
      <c r="N301" s="95">
        <f>IF(AND(B301&gt;=日経平均!$C$2,B301&lt;日経平均!$D$3),M301,0)</f>
        <v>0</v>
      </c>
      <c r="O301" s="83" t="e">
        <f t="shared" si="39"/>
        <v>#N/A</v>
      </c>
      <c r="P301" s="47" t="str">
        <f t="shared" si="43"/>
        <v/>
      </c>
      <c r="Q301" s="47" t="str">
        <f t="shared" si="37"/>
        <v/>
      </c>
      <c r="R301" s="35"/>
      <c r="S301" s="35"/>
      <c r="T301" s="35"/>
      <c r="U301" s="35"/>
    </row>
  </sheetData>
  <phoneticPr fontId="2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3F1B99-6420-45F5-8FE1-E9601030F334}">
  <sheetPr>
    <tabColor theme="0" tint="-0.499984740745262"/>
  </sheetPr>
  <dimension ref="B1:G52"/>
  <sheetViews>
    <sheetView zoomScaleNormal="100" workbookViewId="0">
      <selection activeCell="F12" sqref="F12"/>
    </sheetView>
  </sheetViews>
  <sheetFormatPr defaultColWidth="9" defaultRowHeight="15" customHeight="1" x14ac:dyDescent="0.55000000000000004"/>
  <cols>
    <col min="1" max="1" width="9.58203125" style="53" customWidth="1"/>
    <col min="2" max="2" width="11.33203125" style="53" bestFit="1" customWidth="1"/>
    <col min="3" max="3" width="9.25" style="53" bestFit="1" customWidth="1"/>
    <col min="4" max="4" width="12.75" style="53" bestFit="1" customWidth="1"/>
    <col min="5" max="5" width="9" style="53" bestFit="1" customWidth="1"/>
    <col min="6" max="6" width="18.83203125" style="53" bestFit="1" customWidth="1"/>
    <col min="7" max="7" width="18.83203125" style="53" customWidth="1"/>
    <col min="8" max="8" width="11.58203125" style="53" bestFit="1" customWidth="1"/>
    <col min="9" max="16384" width="9" style="53"/>
  </cols>
  <sheetData>
    <row r="1" spans="2:7" s="37" customFormat="1" ht="10" customHeight="1" x14ac:dyDescent="0.55000000000000004"/>
    <row r="2" spans="2:7" s="37" customFormat="1" ht="10" customHeight="1" x14ac:dyDescent="0.55000000000000004">
      <c r="B2" s="41"/>
      <c r="C2" s="41"/>
      <c r="D2" s="48" t="s">
        <v>0</v>
      </c>
      <c r="E2" s="49">
        <f>複利!C2</f>
        <v>5</v>
      </c>
      <c r="F2" s="50" t="s">
        <v>9</v>
      </c>
    </row>
    <row r="3" spans="2:7" s="37" customFormat="1" ht="10" customHeight="1" x14ac:dyDescent="0.55000000000000004">
      <c r="B3" s="41"/>
      <c r="C3" s="41"/>
      <c r="D3" s="48" t="s">
        <v>1</v>
      </c>
      <c r="E3" s="49">
        <f>複利!C3</f>
        <v>10000</v>
      </c>
      <c r="F3" s="50" t="s">
        <v>10</v>
      </c>
    </row>
    <row r="4" spans="2:7" s="37" customFormat="1" ht="10" customHeight="1" x14ac:dyDescent="0.55000000000000004">
      <c r="B4" s="41"/>
      <c r="C4" s="41"/>
      <c r="D4" s="48" t="s">
        <v>2</v>
      </c>
      <c r="E4" s="49">
        <f>複利!C4</f>
        <v>120000</v>
      </c>
      <c r="F4" s="50" t="s">
        <v>10</v>
      </c>
    </row>
    <row r="5" spans="2:7" s="37" customFormat="1" ht="10" customHeight="1" x14ac:dyDescent="0.55000000000000004">
      <c r="B5" s="41"/>
      <c r="C5" s="41"/>
    </row>
    <row r="6" spans="2:7" s="37" customFormat="1" ht="10" customHeight="1" x14ac:dyDescent="0.55000000000000004"/>
    <row r="7" spans="2:7" s="37" customFormat="1" ht="10" customHeight="1" x14ac:dyDescent="0.55000000000000004">
      <c r="B7" s="109" t="s">
        <v>6</v>
      </c>
      <c r="C7" s="109"/>
      <c r="D7" s="109" t="s">
        <v>3</v>
      </c>
      <c r="E7" s="109" t="s">
        <v>4</v>
      </c>
      <c r="F7" s="108" t="s">
        <v>7</v>
      </c>
      <c r="G7" s="108"/>
    </row>
    <row r="8" spans="2:7" s="37" customFormat="1" ht="10" customHeight="1" x14ac:dyDescent="0.55000000000000004">
      <c r="B8" s="110"/>
      <c r="C8" s="110"/>
      <c r="D8" s="110"/>
      <c r="E8" s="110"/>
      <c r="F8" s="44" t="s">
        <v>5</v>
      </c>
      <c r="G8" s="44" t="s">
        <v>8</v>
      </c>
    </row>
    <row r="9" spans="2:7" s="37" customFormat="1" ht="10" customHeight="1" x14ac:dyDescent="0.55000000000000004">
      <c r="B9" s="51">
        <v>1</v>
      </c>
      <c r="C9" s="46">
        <f>E3</f>
        <v>10000</v>
      </c>
      <c r="D9" s="46">
        <f t="shared" ref="D9:D23" si="0">C9*12*B9</f>
        <v>120000</v>
      </c>
      <c r="E9" s="52">
        <f>E2/100</f>
        <v>0.05</v>
      </c>
      <c r="F9" s="46">
        <f t="shared" ref="F9:F23" si="1" xml:space="preserve"> FV(E9/12,B9*12,-C9,0,0)</f>
        <v>122788.55491616021</v>
      </c>
      <c r="G9" s="46">
        <f t="shared" ref="G9:G23" si="2">F9-D9</f>
        <v>2788.5549161602103</v>
      </c>
    </row>
    <row r="10" spans="2:7" s="37" customFormat="1" ht="10" customHeight="1" x14ac:dyDescent="0.55000000000000004">
      <c r="B10" s="51">
        <v>2</v>
      </c>
      <c r="C10" s="46">
        <f>C9</f>
        <v>10000</v>
      </c>
      <c r="D10" s="46">
        <f t="shared" si="0"/>
        <v>240000</v>
      </c>
      <c r="E10" s="52">
        <f>E9</f>
        <v>0.05</v>
      </c>
      <c r="F10" s="46">
        <f t="shared" si="1"/>
        <v>251859.20533998657</v>
      </c>
      <c r="G10" s="46">
        <f t="shared" si="2"/>
        <v>11859.205339986569</v>
      </c>
    </row>
    <row r="11" spans="2:7" s="37" customFormat="1" ht="10" customHeight="1" x14ac:dyDescent="0.55000000000000004">
      <c r="B11" s="51">
        <v>3</v>
      </c>
      <c r="C11" s="46">
        <f t="shared" ref="C11:C17" si="3">C10</f>
        <v>10000</v>
      </c>
      <c r="D11" s="46">
        <f t="shared" si="0"/>
        <v>360000</v>
      </c>
      <c r="E11" s="52">
        <f t="shared" ref="E11:E38" si="4">E10</f>
        <v>0.05</v>
      </c>
      <c r="F11" s="46">
        <f t="shared" si="1"/>
        <v>387533.35520032537</v>
      </c>
      <c r="G11" s="46">
        <f t="shared" si="2"/>
        <v>27533.355200325372</v>
      </c>
    </row>
    <row r="12" spans="2:7" s="37" customFormat="1" ht="10" customHeight="1" x14ac:dyDescent="0.55000000000000004">
      <c r="B12" s="51">
        <v>4</v>
      </c>
      <c r="C12" s="46">
        <f t="shared" si="3"/>
        <v>10000</v>
      </c>
      <c r="D12" s="46">
        <f t="shared" si="0"/>
        <v>480000</v>
      </c>
      <c r="E12" s="52">
        <f t="shared" si="4"/>
        <v>0.05</v>
      </c>
      <c r="F12" s="46">
        <f t="shared" si="1"/>
        <v>530148.8520610102</v>
      </c>
      <c r="G12" s="46">
        <f t="shared" si="2"/>
        <v>50148.852061010199</v>
      </c>
    </row>
    <row r="13" spans="2:7" s="37" customFormat="1" ht="10" customHeight="1" x14ac:dyDescent="0.55000000000000004">
      <c r="B13" s="51">
        <v>5</v>
      </c>
      <c r="C13" s="46">
        <f t="shared" si="3"/>
        <v>10000</v>
      </c>
      <c r="D13" s="46">
        <f t="shared" si="0"/>
        <v>600000</v>
      </c>
      <c r="E13" s="52">
        <f t="shared" si="4"/>
        <v>0.05</v>
      </c>
      <c r="F13" s="46">
        <f t="shared" si="1"/>
        <v>680060.82840843371</v>
      </c>
      <c r="G13" s="46">
        <f t="shared" si="2"/>
        <v>80060.828408433706</v>
      </c>
    </row>
    <row r="14" spans="2:7" s="37" customFormat="1" ht="10" customHeight="1" x14ac:dyDescent="0.55000000000000004">
      <c r="B14" s="51">
        <v>6</v>
      </c>
      <c r="C14" s="46">
        <f t="shared" si="3"/>
        <v>10000</v>
      </c>
      <c r="D14" s="46">
        <f t="shared" si="0"/>
        <v>720000</v>
      </c>
      <c r="E14" s="52">
        <f t="shared" si="4"/>
        <v>0.05</v>
      </c>
      <c r="F14" s="46">
        <f t="shared" si="1"/>
        <v>837642.58598099335</v>
      </c>
      <c r="G14" s="46">
        <f t="shared" si="2"/>
        <v>117642.58598099335</v>
      </c>
    </row>
    <row r="15" spans="2:7" s="37" customFormat="1" ht="10" customHeight="1" x14ac:dyDescent="0.55000000000000004">
      <c r="B15" s="51">
        <v>7</v>
      </c>
      <c r="C15" s="46">
        <f t="shared" si="3"/>
        <v>10000</v>
      </c>
      <c r="D15" s="46">
        <f t="shared" si="0"/>
        <v>840000</v>
      </c>
      <c r="E15" s="52">
        <f t="shared" si="4"/>
        <v>0.05</v>
      </c>
      <c r="F15" s="46">
        <f t="shared" si="1"/>
        <v>1003286.5253425041</v>
      </c>
      <c r="G15" s="46">
        <f t="shared" si="2"/>
        <v>163286.52534250414</v>
      </c>
    </row>
    <row r="16" spans="2:7" s="37" customFormat="1" ht="10" customHeight="1" x14ac:dyDescent="0.55000000000000004">
      <c r="B16" s="51">
        <v>8</v>
      </c>
      <c r="C16" s="46">
        <f t="shared" si="3"/>
        <v>10000</v>
      </c>
      <c r="D16" s="46">
        <f t="shared" si="0"/>
        <v>960000</v>
      </c>
      <c r="E16" s="52">
        <f t="shared" si="4"/>
        <v>0.05</v>
      </c>
      <c r="F16" s="46">
        <f t="shared" si="1"/>
        <v>1177405.1230143562</v>
      </c>
      <c r="G16" s="46">
        <f t="shared" si="2"/>
        <v>217405.12301435624</v>
      </c>
    </row>
    <row r="17" spans="2:7" s="37" customFormat="1" ht="10" customHeight="1" x14ac:dyDescent="0.55000000000000004">
      <c r="B17" s="51">
        <v>9</v>
      </c>
      <c r="C17" s="46">
        <f t="shared" si="3"/>
        <v>10000</v>
      </c>
      <c r="D17" s="46">
        <f t="shared" si="0"/>
        <v>1080000</v>
      </c>
      <c r="E17" s="52">
        <f t="shared" si="4"/>
        <v>0.05</v>
      </c>
      <c r="F17" s="46">
        <f t="shared" si="1"/>
        <v>1360431.9585996065</v>
      </c>
      <c r="G17" s="46">
        <f t="shared" si="2"/>
        <v>280431.95859960653</v>
      </c>
    </row>
    <row r="18" spans="2:7" s="37" customFormat="1" ht="10" customHeight="1" x14ac:dyDescent="0.55000000000000004">
      <c r="B18" s="51">
        <v>10</v>
      </c>
      <c r="C18" s="46">
        <f t="shared" ref="C18:C38" si="5">C17</f>
        <v>10000</v>
      </c>
      <c r="D18" s="46">
        <f t="shared" si="0"/>
        <v>1200000</v>
      </c>
      <c r="E18" s="52">
        <f t="shared" si="4"/>
        <v>0.05</v>
      </c>
      <c r="F18" s="46">
        <f t="shared" si="1"/>
        <v>1552822.7944566866</v>
      </c>
      <c r="G18" s="46">
        <f t="shared" si="2"/>
        <v>352822.79445668659</v>
      </c>
    </row>
    <row r="19" spans="2:7" s="37" customFormat="1" ht="10" customHeight="1" x14ac:dyDescent="0.55000000000000004">
      <c r="B19" s="51">
        <v>11</v>
      </c>
      <c r="C19" s="46">
        <f t="shared" si="5"/>
        <v>10000</v>
      </c>
      <c r="D19" s="46">
        <f t="shared" si="0"/>
        <v>1320000</v>
      </c>
      <c r="E19" s="52">
        <f t="shared" si="4"/>
        <v>0.05</v>
      </c>
      <c r="F19" s="46">
        <f t="shared" si="1"/>
        <v>1755056.7106112672</v>
      </c>
      <c r="G19" s="46">
        <f t="shared" si="2"/>
        <v>435056.71061126725</v>
      </c>
    </row>
    <row r="20" spans="2:7" s="37" customFormat="1" ht="10" customHeight="1" x14ac:dyDescent="0.55000000000000004">
      <c r="B20" s="51">
        <v>12</v>
      </c>
      <c r="C20" s="46">
        <f t="shared" si="5"/>
        <v>10000</v>
      </c>
      <c r="D20" s="46">
        <f t="shared" si="0"/>
        <v>1440000</v>
      </c>
      <c r="E20" s="52">
        <f t="shared" si="4"/>
        <v>0.05</v>
      </c>
      <c r="F20" s="46">
        <f t="shared" si="1"/>
        <v>1967637.2977323721</v>
      </c>
      <c r="G20" s="46">
        <f t="shared" si="2"/>
        <v>527637.29773237207</v>
      </c>
    </row>
    <row r="21" spans="2:7" s="37" customFormat="1" ht="10" customHeight="1" x14ac:dyDescent="0.55000000000000004">
      <c r="B21" s="51">
        <v>13</v>
      </c>
      <c r="C21" s="46">
        <f t="shared" si="5"/>
        <v>10000</v>
      </c>
      <c r="D21" s="46">
        <f t="shared" si="0"/>
        <v>1560000</v>
      </c>
      <c r="E21" s="52">
        <f t="shared" si="4"/>
        <v>0.05</v>
      </c>
      <c r="F21" s="46">
        <f t="shared" si="1"/>
        <v>2191093.9111434054</v>
      </c>
      <c r="G21" s="46">
        <f t="shared" si="2"/>
        <v>631093.91114340536</v>
      </c>
    </row>
    <row r="22" spans="2:7" s="37" customFormat="1" ht="10" customHeight="1" x14ac:dyDescent="0.55000000000000004">
      <c r="B22" s="51">
        <v>14</v>
      </c>
      <c r="C22" s="46">
        <f t="shared" si="5"/>
        <v>10000</v>
      </c>
      <c r="D22" s="46">
        <f t="shared" si="0"/>
        <v>1680000</v>
      </c>
      <c r="E22" s="52">
        <f t="shared" si="4"/>
        <v>0.05</v>
      </c>
      <c r="F22" s="46">
        <f t="shared" si="1"/>
        <v>2425982.9889907725</v>
      </c>
      <c r="G22" s="46">
        <f t="shared" si="2"/>
        <v>745982.98899077252</v>
      </c>
    </row>
    <row r="23" spans="2:7" s="37" customFormat="1" ht="10" customHeight="1" x14ac:dyDescent="0.55000000000000004">
      <c r="B23" s="51">
        <v>15</v>
      </c>
      <c r="C23" s="46">
        <f t="shared" si="5"/>
        <v>10000</v>
      </c>
      <c r="D23" s="46">
        <f t="shared" si="0"/>
        <v>1800000</v>
      </c>
      <c r="E23" s="52">
        <f t="shared" si="4"/>
        <v>0.05</v>
      </c>
      <c r="F23" s="46">
        <f t="shared" si="1"/>
        <v>2672889.4378525005</v>
      </c>
      <c r="G23" s="46">
        <f t="shared" si="2"/>
        <v>872889.43785250047</v>
      </c>
    </row>
    <row r="24" spans="2:7" s="37" customFormat="1" ht="10" customHeight="1" x14ac:dyDescent="0.55000000000000004">
      <c r="B24" s="51">
        <v>16</v>
      </c>
      <c r="C24" s="46">
        <f t="shared" si="5"/>
        <v>10000</v>
      </c>
      <c r="D24" s="46">
        <f t="shared" ref="D24:D33" si="6">C24*12*B24</f>
        <v>1920000</v>
      </c>
      <c r="E24" s="52">
        <f t="shared" si="4"/>
        <v>0.05</v>
      </c>
      <c r="F24" s="46">
        <f t="shared" ref="F24:F33" si="7" xml:space="preserve"> FV(E24/12,B24*12,-C24,0,0)</f>
        <v>2932428.0892372341</v>
      </c>
      <c r="G24" s="46">
        <f t="shared" ref="G24:G33" si="8">F24-D24</f>
        <v>1012428.0892372341</v>
      </c>
    </row>
    <row r="25" spans="2:7" s="37" customFormat="1" ht="10" customHeight="1" x14ac:dyDescent="0.55000000000000004">
      <c r="B25" s="51">
        <v>17</v>
      </c>
      <c r="C25" s="46">
        <f t="shared" si="5"/>
        <v>10000</v>
      </c>
      <c r="D25" s="46">
        <f t="shared" si="6"/>
        <v>2040000</v>
      </c>
      <c r="E25" s="52">
        <f t="shared" si="4"/>
        <v>0.05</v>
      </c>
      <c r="F25" s="46">
        <f t="shared" si="7"/>
        <v>3205245.2306004763</v>
      </c>
      <c r="G25" s="46">
        <f t="shared" si="8"/>
        <v>1165245.2306004763</v>
      </c>
    </row>
    <row r="26" spans="2:7" s="37" customFormat="1" ht="10" customHeight="1" x14ac:dyDescent="0.55000000000000004">
      <c r="B26" s="51">
        <v>18</v>
      </c>
      <c r="C26" s="46">
        <f t="shared" si="5"/>
        <v>10000</v>
      </c>
      <c r="D26" s="46">
        <f t="shared" si="6"/>
        <v>2160000</v>
      </c>
      <c r="E26" s="52">
        <f t="shared" si="4"/>
        <v>0.05</v>
      </c>
      <c r="F26" s="46">
        <f t="shared" si="7"/>
        <v>3492020.2146905321</v>
      </c>
      <c r="G26" s="46">
        <f t="shared" si="8"/>
        <v>1332020.2146905321</v>
      </c>
    </row>
    <row r="27" spans="2:7" s="37" customFormat="1" ht="10" customHeight="1" x14ac:dyDescent="0.55000000000000004">
      <c r="B27" s="51">
        <v>19</v>
      </c>
      <c r="C27" s="46">
        <f t="shared" si="5"/>
        <v>10000</v>
      </c>
      <c r="D27" s="46">
        <f t="shared" si="6"/>
        <v>2280000</v>
      </c>
      <c r="E27" s="52">
        <f t="shared" si="4"/>
        <v>0.05</v>
      </c>
      <c r="F27" s="46">
        <f t="shared" si="7"/>
        <v>3793467.1512316363</v>
      </c>
      <c r="G27" s="46">
        <f t="shared" si="8"/>
        <v>1513467.1512316363</v>
      </c>
    </row>
    <row r="28" spans="2:7" s="37" customFormat="1" ht="10" customHeight="1" x14ac:dyDescent="0.55000000000000004">
      <c r="B28" s="51">
        <v>20</v>
      </c>
      <c r="C28" s="46">
        <f t="shared" si="5"/>
        <v>10000</v>
      </c>
      <c r="D28" s="46">
        <f t="shared" si="6"/>
        <v>2400000</v>
      </c>
      <c r="E28" s="52">
        <f t="shared" si="4"/>
        <v>0.05</v>
      </c>
      <c r="F28" s="46">
        <f t="shared" si="7"/>
        <v>4110336.6851568199</v>
      </c>
      <c r="G28" s="46">
        <f t="shared" si="8"/>
        <v>1710336.6851568199</v>
      </c>
    </row>
    <row r="29" spans="2:7" s="37" customFormat="1" ht="10" customHeight="1" x14ac:dyDescent="0.55000000000000004">
      <c r="B29" s="51">
        <v>21</v>
      </c>
      <c r="C29" s="46">
        <f t="shared" si="5"/>
        <v>10000</v>
      </c>
      <c r="D29" s="46">
        <f t="shared" si="6"/>
        <v>2520000</v>
      </c>
      <c r="E29" s="52">
        <f t="shared" si="4"/>
        <v>0.05</v>
      </c>
      <c r="F29" s="46">
        <f t="shared" si="7"/>
        <v>4443417.8658185154</v>
      </c>
      <c r="G29" s="46">
        <f t="shared" si="8"/>
        <v>1923417.8658185154</v>
      </c>
    </row>
    <row r="30" spans="2:7" s="37" customFormat="1" ht="10" customHeight="1" x14ac:dyDescent="0.55000000000000004">
      <c r="B30" s="51">
        <v>22</v>
      </c>
      <c r="C30" s="46">
        <f t="shared" si="5"/>
        <v>10000</v>
      </c>
      <c r="D30" s="46">
        <f t="shared" si="6"/>
        <v>2640000</v>
      </c>
      <c r="E30" s="52">
        <f t="shared" si="4"/>
        <v>0.05</v>
      </c>
      <c r="F30" s="46">
        <f t="shared" si="7"/>
        <v>4793540.1118315523</v>
      </c>
      <c r="G30" s="46">
        <f t="shared" si="8"/>
        <v>2153540.1118315523</v>
      </c>
    </row>
    <row r="31" spans="2:7" s="37" customFormat="1" ht="10" customHeight="1" x14ac:dyDescent="0.55000000000000004">
      <c r="B31" s="51">
        <v>23</v>
      </c>
      <c r="C31" s="46">
        <f t="shared" si="5"/>
        <v>10000</v>
      </c>
      <c r="D31" s="46">
        <f t="shared" si="6"/>
        <v>2760000</v>
      </c>
      <c r="E31" s="52">
        <f t="shared" si="4"/>
        <v>0.05</v>
      </c>
      <c r="F31" s="46">
        <f t="shared" si="7"/>
        <v>5161575.2764412314</v>
      </c>
      <c r="G31" s="46">
        <f t="shared" si="8"/>
        <v>2401575.2764412314</v>
      </c>
    </row>
    <row r="32" spans="2:7" s="37" customFormat="1" ht="10" customHeight="1" x14ac:dyDescent="0.55000000000000004">
      <c r="B32" s="51">
        <v>24</v>
      </c>
      <c r="C32" s="46">
        <f t="shared" si="5"/>
        <v>10000</v>
      </c>
      <c r="D32" s="46">
        <f t="shared" si="6"/>
        <v>2880000</v>
      </c>
      <c r="E32" s="52">
        <f t="shared" si="4"/>
        <v>0.05</v>
      </c>
      <c r="F32" s="46">
        <f t="shared" si="7"/>
        <v>5548439.8185595572</v>
      </c>
      <c r="G32" s="46">
        <f t="shared" si="8"/>
        <v>2668439.8185595572</v>
      </c>
    </row>
    <row r="33" spans="2:7" s="37" customFormat="1" ht="10" customHeight="1" x14ac:dyDescent="0.55000000000000004">
      <c r="B33" s="51">
        <v>25</v>
      </c>
      <c r="C33" s="46">
        <f t="shared" si="5"/>
        <v>10000</v>
      </c>
      <c r="D33" s="46">
        <f t="shared" si="6"/>
        <v>3000000</v>
      </c>
      <c r="E33" s="52">
        <f t="shared" si="4"/>
        <v>0.05</v>
      </c>
      <c r="F33" s="46">
        <f t="shared" si="7"/>
        <v>5955097.0848758034</v>
      </c>
      <c r="G33" s="46">
        <f t="shared" si="8"/>
        <v>2955097.0848758034</v>
      </c>
    </row>
    <row r="34" spans="2:7" s="37" customFormat="1" ht="10" customHeight="1" x14ac:dyDescent="0.55000000000000004">
      <c r="B34" s="51">
        <v>26</v>
      </c>
      <c r="C34" s="46">
        <f t="shared" si="5"/>
        <v>10000</v>
      </c>
      <c r="D34" s="46">
        <f>C34*12*B34</f>
        <v>3120000</v>
      </c>
      <c r="E34" s="52">
        <f t="shared" si="4"/>
        <v>0.05</v>
      </c>
      <c r="F34" s="46">
        <f xml:space="preserve"> FV(E34/12,B34*12,-C34,0,0)</f>
        <v>6382559.7087241886</v>
      </c>
      <c r="G34" s="46">
        <f>F34-D34</f>
        <v>3262559.7087241886</v>
      </c>
    </row>
    <row r="35" spans="2:7" s="37" customFormat="1" ht="10" customHeight="1" x14ac:dyDescent="0.55000000000000004">
      <c r="B35" s="51">
        <v>27</v>
      </c>
      <c r="C35" s="46">
        <f t="shared" si="5"/>
        <v>10000</v>
      </c>
      <c r="D35" s="46">
        <f>C35*12*B35</f>
        <v>3240000</v>
      </c>
      <c r="E35" s="52">
        <f t="shared" si="4"/>
        <v>0.05</v>
      </c>
      <c r="F35" s="46">
        <f xml:space="preserve"> FV(E35/12,B35*12,-C35,0,0)</f>
        <v>6831892.1316821612</v>
      </c>
      <c r="G35" s="46">
        <f>F35-D35</f>
        <v>3591892.1316821612</v>
      </c>
    </row>
    <row r="36" spans="2:7" s="37" customFormat="1" ht="10" customHeight="1" x14ac:dyDescent="0.55000000000000004">
      <c r="B36" s="51">
        <v>28</v>
      </c>
      <c r="C36" s="46">
        <f t="shared" si="5"/>
        <v>10000</v>
      </c>
      <c r="D36" s="46">
        <f>C36*12*B36</f>
        <v>3360000</v>
      </c>
      <c r="E36" s="52">
        <f t="shared" si="4"/>
        <v>0.05</v>
      </c>
      <c r="F36" s="46">
        <f xml:space="preserve"> FV(E36/12,B36*12,-C36,0,0)</f>
        <v>7304213.2541784626</v>
      </c>
      <c r="G36" s="46">
        <f>F36-D36</f>
        <v>3944213.2541784626</v>
      </c>
    </row>
    <row r="37" spans="2:7" s="37" customFormat="1" ht="10" customHeight="1" x14ac:dyDescent="0.55000000000000004">
      <c r="B37" s="51">
        <v>29</v>
      </c>
      <c r="C37" s="46">
        <f t="shared" si="5"/>
        <v>10000</v>
      </c>
      <c r="D37" s="46">
        <f>C37*12*B37</f>
        <v>3480000</v>
      </c>
      <c r="E37" s="52">
        <f t="shared" si="4"/>
        <v>0.05</v>
      </c>
      <c r="F37" s="46">
        <f xml:space="preserve"> FV(E37/12,B37*12,-C37,0,0)</f>
        <v>7800699.2217113022</v>
      </c>
      <c r="G37" s="46">
        <f>F37-D37</f>
        <v>4320699.2217113022</v>
      </c>
    </row>
    <row r="38" spans="2:7" s="37" customFormat="1" ht="10" customHeight="1" x14ac:dyDescent="0.55000000000000004">
      <c r="B38" s="51">
        <v>30</v>
      </c>
      <c r="C38" s="46">
        <f t="shared" si="5"/>
        <v>10000</v>
      </c>
      <c r="D38" s="46">
        <f>C38*12*B38</f>
        <v>3600000</v>
      </c>
      <c r="E38" s="52">
        <f t="shared" si="4"/>
        <v>0.05</v>
      </c>
      <c r="F38" s="46">
        <f xml:space="preserve"> FV(E38/12,B38*12,-C38,0,0)</f>
        <v>8322586.3536147745</v>
      </c>
      <c r="G38" s="46">
        <f>F38-D38</f>
        <v>4722586.3536147745</v>
      </c>
    </row>
    <row r="39" spans="2:7" s="37" customFormat="1" ht="10" customHeight="1" x14ac:dyDescent="0.55000000000000004"/>
    <row r="40" spans="2:7" s="37" customFormat="1" ht="10" customHeight="1" x14ac:dyDescent="0.55000000000000004"/>
    <row r="41" spans="2:7" s="37" customFormat="1" ht="10" customHeight="1" x14ac:dyDescent="0.55000000000000004"/>
    <row r="42" spans="2:7" s="37" customFormat="1" ht="10" customHeight="1" x14ac:dyDescent="0.55000000000000004"/>
    <row r="43" spans="2:7" s="37" customFormat="1" ht="10" customHeight="1" x14ac:dyDescent="0.55000000000000004"/>
    <row r="44" spans="2:7" s="37" customFormat="1" ht="10" customHeight="1" x14ac:dyDescent="0.55000000000000004"/>
    <row r="45" spans="2:7" s="37" customFormat="1" ht="10" customHeight="1" x14ac:dyDescent="0.55000000000000004"/>
    <row r="46" spans="2:7" s="37" customFormat="1" ht="10" customHeight="1" x14ac:dyDescent="0.55000000000000004"/>
    <row r="47" spans="2:7" s="37" customFormat="1" ht="10" customHeight="1" x14ac:dyDescent="0.55000000000000004"/>
    <row r="48" spans="2:7" s="37" customFormat="1" ht="10" customHeight="1" x14ac:dyDescent="0.55000000000000004"/>
    <row r="49" s="37" customFormat="1" ht="10" customHeight="1" x14ac:dyDescent="0.55000000000000004"/>
    <row r="50" s="37" customFormat="1" ht="10" customHeight="1" x14ac:dyDescent="0.55000000000000004"/>
    <row r="51" s="37" customFormat="1" ht="10" customHeight="1" x14ac:dyDescent="0.55000000000000004"/>
    <row r="52" s="37" customFormat="1" ht="10" customHeight="1" x14ac:dyDescent="0.55000000000000004"/>
  </sheetData>
  <mergeCells count="5">
    <mergeCell ref="F7:G7"/>
    <mergeCell ref="B7:B8"/>
    <mergeCell ref="C7:C8"/>
    <mergeCell ref="E7:E8"/>
    <mergeCell ref="D7:D8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日経平均</vt:lpstr>
      <vt:lpstr>複利</vt:lpstr>
      <vt:lpstr>日経平均（データ）</vt:lpstr>
      <vt:lpstr>複利（計算）</vt:lpstr>
      <vt:lpstr>日経平均!Print_Area</vt:lpstr>
      <vt:lpstr>複利!Print_Area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fp-user</dc:creator>
  <cp:lastModifiedBy>saday</cp:lastModifiedBy>
  <cp:lastPrinted>2023-05-15T11:39:05Z</cp:lastPrinted>
  <dcterms:created xsi:type="dcterms:W3CDTF">2019-03-06T08:26:41Z</dcterms:created>
  <dcterms:modified xsi:type="dcterms:W3CDTF">2023-06-06T08:49:34Z</dcterms:modified>
</cp:coreProperties>
</file>